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17" sheetId="11" r:id="rId11"/>
    <sheet name="грудень" sheetId="12" r:id="rId12"/>
  </sheets>
  <externalReferences>
    <externalReference r:id="rId15"/>
  </externalReferences>
  <definedNames>
    <definedName name="_xlnm.Print_Titles" localSheetId="2">'вересень'!$3:$6</definedName>
    <definedName name="_xlnm.Print_Titles" localSheetId="1">'жовтень'!$3:$5</definedName>
  </definedNames>
  <calcPr fullCalcOnLoad="1"/>
</workbook>
</file>

<file path=xl/sharedStrings.xml><?xml version="1.0" encoding="utf-8"?>
<sst xmlns="http://schemas.openxmlformats.org/spreadsheetml/2006/main" count="1871" uniqueCount="269">
  <si>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</si>
  <si>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</si>
  <si>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</si>
  <si>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</si>
  <si>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</si>
  <si>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</si>
  <si>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</si>
  <si>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</si>
  <si>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</si>
  <si>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</si>
  <si>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</si>
  <si>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</si>
  <si>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</si>
  <si>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</si>
  <si>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</si>
  <si>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</si>
  <si>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</si>
  <si>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</si>
  <si>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</si>
  <si>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</si>
  <si>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</si>
  <si>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</si>
  <si>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</si>
  <si>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</si>
  <si>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</si>
  <si>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</si>
  <si>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</si>
  <si>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</si>
  <si>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</si>
  <si>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</si>
  <si>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</si>
  <si>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</si>
  <si>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</si>
  <si>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</si>
  <si>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</si>
  <si>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</si>
  <si>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</si>
  <si>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</si>
  <si>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</si>
  <si>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</si>
  <si>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</si>
  <si>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</si>
  <si>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</si>
  <si>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</si>
  <si>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</si>
  <si>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</si>
  <si>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</si>
  <si>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</si>
  <si>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</si>
  <si>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</si>
  <si>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</si>
  <si>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</si>
  <si>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</si>
  <si>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</si>
  <si>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</si>
  <si>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</si>
  <si>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</si>
  <si>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</si>
  <si>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</si>
  <si>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</si>
  <si>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</si>
  <si>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</si>
  <si>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</si>
  <si>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</si>
  <si>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</si>
  <si>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</si>
  <si>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</si>
  <si>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</si>
  <si>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</si>
  <si>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</si>
  <si>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</si>
  <si>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</si>
  <si>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</si>
  <si>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</si>
  <si>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</si>
  <si>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</si>
  <si>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</si>
  <si>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</si>
  <si>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</si>
  <si>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</si>
  <si>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</si>
  <si>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</si>
  <si>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</si>
  <si>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</si>
  <si>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</si>
  <si>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</si>
  <si>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</si>
  <si>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</si>
  <si>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</si>
  <si>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</si>
  <si>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</si>
  <si>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</si>
  <si>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</si>
  <si>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</si>
  <si>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</si>
  <si>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</si>
  <si>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</si>
  <si>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</si>
  <si>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</si>
  <si>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</si>
  <si>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</si>
  <si>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</si>
  <si>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</si>
  <si>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</si>
  <si>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</si>
  <si>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</si>
  <si>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</si>
  <si>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</si>
  <si>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</si>
  <si>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</si>
  <si>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</si>
  <si>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</si>
  <si>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</si>
  <si>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</si>
  <si>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</si>
  <si>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</si>
  <si>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</si>
  <si>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</si>
  <si>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</si>
  <si>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</si>
  <si>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</si>
  <si>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</si>
  <si>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</si>
  <si>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</si>
  <si>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</si>
  <si>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</si>
  <si>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</si>
  <si>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</si>
  <si>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</si>
  <si>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</si>
  <si>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</si>
  <si>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</si>
  <si>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</si>
  <si>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</si>
  <si>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</si>
  <si>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</si>
  <si>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</si>
  <si>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</si>
  <si>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</si>
  <si>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</si>
  <si>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</si>
  <si>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</si>
  <si>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</si>
  <si>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</si>
  <si>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</si>
  <si>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</si>
  <si>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</si>
  <si>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</si>
  <si>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</si>
  <si>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</si>
  <si>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</si>
  <si>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</si>
  <si>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</si>
  <si>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</si>
  <si>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</si>
  <si>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</si>
  <si>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</si>
  <si>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</si>
  <si>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</si>
  <si>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</si>
  <si>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</si>
  <si>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</si>
  <si>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</si>
  <si>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</si>
  <si>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</si>
  <si>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</si>
  <si>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</si>
  <si>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</si>
  <si>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</si>
  <si>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</si>
  <si>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</si>
  <si>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</si>
  <si>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</si>
  <si>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</si>
  <si>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</si>
  <si>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</si>
  <si>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</si>
  <si>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</si>
  <si>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</si>
  <si>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</si>
  <si>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</si>
  <si>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</si>
  <si>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</si>
  <si>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</si>
  <si>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</si>
  <si>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</si>
  <si>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</si>
  <si>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</si>
  <si>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</si>
  <si>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</si>
  <si>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</si>
  <si>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</si>
  <si>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</si>
  <si>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</si>
  <si>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</si>
  <si>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</si>
  <si>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</si>
  <si>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</si>
  <si>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</si>
  <si>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</si>
  <si>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</si>
  <si>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</si>
  <si>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</si>
  <si>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</si>
  <si>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</si>
  <si>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</si>
  <si>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</si>
  <si>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</si>
  <si>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</si>
  <si>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</si>
  <si>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</si>
  <si>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</si>
  <si>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</si>
  <si>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</si>
  <si>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</si>
  <si>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</si>
  <si>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</si>
  <si>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</si>
  <si>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</si>
  <si>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</si>
  <si>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</si>
  <si>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</si>
  <si>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</si>
  <si>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</si>
  <si>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</si>
  <si>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</si>
  <si>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</si>
  <si>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</si>
  <si>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</si>
  <si>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</si>
  <si>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</si>
  <si>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</si>
  <si>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</si>
  <si>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</si>
  <si>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</si>
  <si>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</si>
  <si>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</si>
  <si>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</si>
  <si>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</si>
  <si>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</si>
  <si>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</si>
  <si>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</si>
  <si>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</si>
  <si>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</si>
  <si>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</si>
  <si>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</si>
  <si>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</si>
  <si>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</si>
  <si>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</si>
  <si>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</si>
  <si>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</si>
  <si>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</si>
  <si>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</si>
  <si>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</si>
  <si>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</si>
  <si>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</si>
  <si>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</si>
  <si>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</si>
  <si>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</si>
  <si>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</si>
  <si>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</si>
  <si>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</si>
  <si>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</si>
  <si>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</si>
  <si>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</si>
  <si>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</si>
  <si>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</si>
  <si>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10.11.2017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</si>
  <si>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09.11.17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</si>
</sst>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6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66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25" fillId="0" borderId="0">
      <alignment/>
      <protection/>
    </xf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5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3" fillId="0" borderId="0" xfId="55" applyNumberFormat="1" applyFo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5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Fill="1" applyBorder="1" applyAlignment="1" applyProtection="1">
      <alignment/>
      <protection/>
    </xf>
    <xf numFmtId="191" fontId="84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7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6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4" fontId="88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9" fillId="39" borderId="10" xfId="0" applyNumberFormat="1" applyFont="1" applyFill="1" applyBorder="1" applyAlignment="1">
      <alignment/>
    </xf>
    <xf numFmtId="182" fontId="89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6" fillId="0" borderId="0" xfId="55" applyFont="1" applyAlignment="1" applyProtection="1">
      <alignment horizontal="center"/>
      <protection/>
    </xf>
    <xf numFmtId="0" fontId="86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6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2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3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41" fillId="37" borderId="20" xfId="55" applyFont="1" applyFill="1" applyBorder="1" applyAlignment="1" applyProtection="1">
      <alignment horizontal="center" vertical="center" wrapText="1"/>
      <protection/>
    </xf>
    <xf numFmtId="0" fontId="41" fillId="37" borderId="21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37" borderId="20" xfId="55" applyFont="1" applyFill="1" applyBorder="1" applyAlignment="1" applyProtection="1">
      <alignment horizontal="center" vertical="center" wrapText="1"/>
      <protection/>
    </xf>
    <xf numFmtId="0" fontId="24" fillId="37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3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97"/>
  <sheetViews>
    <sheetView tabSelected="1" zoomScale="81" zoomScaleNormal="81" zoomScalePageLayoutView="0" workbookViewId="0" topLeftCell="B1">
      <pane xSplit="2" ySplit="8" topLeftCell="D6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X3" sqref="X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16384" width="9.125" style="4" customWidth="1"/>
  </cols>
  <sheetData>
    <row r="1" spans="1:23" s="1" customFormat="1" ht="26.25" customHeight="1">
      <c r="A1" s="376" t="s">
        <v>267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</row>
    <row r="2" spans="2:23" s="1" customFormat="1" ht="15.75" customHeight="1">
      <c r="B2" s="377"/>
      <c r="C2" s="377"/>
      <c r="D2" s="377"/>
      <c r="E2" s="2"/>
      <c r="F2" s="112"/>
      <c r="G2" s="2"/>
      <c r="H2" s="2"/>
      <c r="P2" s="337"/>
      <c r="S2" s="1" t="s">
        <v>24</v>
      </c>
      <c r="W2" s="17" t="s">
        <v>24</v>
      </c>
    </row>
    <row r="3" spans="1:23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6" t="s">
        <v>265</v>
      </c>
      <c r="U3" s="389" t="s">
        <v>118</v>
      </c>
      <c r="V3" s="389"/>
      <c r="W3" s="389"/>
    </row>
    <row r="4" spans="1:23" ht="22.5" customHeight="1">
      <c r="A4" s="378"/>
      <c r="B4" s="380"/>
      <c r="C4" s="381"/>
      <c r="D4" s="382"/>
      <c r="E4" s="372" t="s">
        <v>262</v>
      </c>
      <c r="F4" s="400" t="s">
        <v>33</v>
      </c>
      <c r="G4" s="390" t="s">
        <v>263</v>
      </c>
      <c r="H4" s="387" t="s">
        <v>264</v>
      </c>
      <c r="I4" s="390" t="s">
        <v>138</v>
      </c>
      <c r="J4" s="38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7"/>
      <c r="U4" s="374" t="s">
        <v>268</v>
      </c>
      <c r="V4" s="390" t="s">
        <v>49</v>
      </c>
      <c r="W4" s="392" t="s">
        <v>48</v>
      </c>
    </row>
    <row r="5" spans="1:23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247</v>
      </c>
      <c r="L5" s="394"/>
      <c r="M5" s="395"/>
      <c r="N5" s="396" t="s">
        <v>248</v>
      </c>
      <c r="O5" s="397"/>
      <c r="P5" s="398"/>
      <c r="Q5" s="399" t="s">
        <v>266</v>
      </c>
      <c r="R5" s="399"/>
      <c r="S5" s="399"/>
      <c r="T5" s="388"/>
      <c r="U5" s="375"/>
      <c r="V5" s="391"/>
      <c r="W5" s="392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3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1179019.6</v>
      </c>
      <c r="F8" s="151">
        <f>F9+F15+F18+F19+F23+F17</f>
        <v>1110363.44</v>
      </c>
      <c r="G8" s="151">
        <f>F8-E8</f>
        <v>-68656.16000000015</v>
      </c>
      <c r="H8" s="152">
        <f>F8/E8*100</f>
        <v>94.1768432009103</v>
      </c>
      <c r="I8" s="153">
        <f aca="true" t="shared" si="0" ref="I8:I40">F8-D8</f>
        <v>-188087.66000000015</v>
      </c>
      <c r="J8" s="153">
        <f aca="true" t="shared" si="1" ref="J8:J39">F8/D8*100</f>
        <v>85.51445949716549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66">F8-Q8</f>
        <v>312744.68999999994</v>
      </c>
      <c r="S8" s="205">
        <f aca="true" t="shared" si="5" ref="S8:S20">F8/Q8</f>
        <v>1.3920979666037188</v>
      </c>
      <c r="T8" s="151">
        <f>T9+T15+T18+T19+T23+T17</f>
        <v>114475</v>
      </c>
      <c r="U8" s="151">
        <f>U9+U15+U18+U19+U23+U17</f>
        <v>34539.3</v>
      </c>
      <c r="V8" s="151">
        <f>U8-T8</f>
        <v>-79935.7</v>
      </c>
      <c r="W8" s="151">
        <f aca="true" t="shared" si="6" ref="W8:W16">U8/T8*100</f>
        <v>30.17191526534178</v>
      </c>
    </row>
    <row r="9" spans="1:23" s="6" customFormat="1" ht="18">
      <c r="A9" s="8"/>
      <c r="B9" s="130" t="s">
        <v>79</v>
      </c>
      <c r="C9" s="43">
        <v>11010000</v>
      </c>
      <c r="D9" s="150">
        <v>766645</v>
      </c>
      <c r="E9" s="150">
        <v>681520</v>
      </c>
      <c r="F9" s="156">
        <v>639984.71</v>
      </c>
      <c r="G9" s="150">
        <f>F9-E9</f>
        <v>-41535.29000000004</v>
      </c>
      <c r="H9" s="157">
        <f>F9/E9*100</f>
        <v>93.90549213522714</v>
      </c>
      <c r="I9" s="158">
        <f t="shared" si="0"/>
        <v>-126660.29000000004</v>
      </c>
      <c r="J9" s="158">
        <f t="shared" si="1"/>
        <v>83.47862570029152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208701.91999999998</v>
      </c>
      <c r="S9" s="206">
        <f t="shared" si="5"/>
        <v>1.4839096871915525</v>
      </c>
      <c r="T9" s="157">
        <f>E9-жовтень!E9</f>
        <v>67880</v>
      </c>
      <c r="U9" s="160">
        <f>F9-жовтень!F9</f>
        <v>21773.719999999972</v>
      </c>
      <c r="V9" s="161">
        <f>U9-T9</f>
        <v>-46106.28000000003</v>
      </c>
      <c r="W9" s="158">
        <f t="shared" si="6"/>
        <v>32.076782557454294</v>
      </c>
    </row>
    <row r="10" spans="1:23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621814</v>
      </c>
      <c r="F10" s="140">
        <v>587193.88</v>
      </c>
      <c r="G10" s="103">
        <f aca="true" t="shared" si="7" ref="G10:G35">F10-E10</f>
        <v>-34620.119999999995</v>
      </c>
      <c r="H10" s="105">
        <f aca="true" t="shared" si="8" ref="H10:H15">F10/E10*100</f>
        <v>94.43239939917724</v>
      </c>
      <c r="I10" s="104">
        <f t="shared" si="0"/>
        <v>-114123.12</v>
      </c>
      <c r="J10" s="104">
        <f t="shared" si="1"/>
        <v>83.72731304103566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207745.53000000003</v>
      </c>
      <c r="S10" s="207">
        <f t="shared" si="5"/>
        <v>1.5474935653297743</v>
      </c>
      <c r="T10" s="105">
        <f>E10-жовтень!E10</f>
        <v>62264</v>
      </c>
      <c r="U10" s="144">
        <f>F10-жовтень!F10</f>
        <v>20662.76000000001</v>
      </c>
      <c r="V10" s="106">
        <f aca="true" t="shared" si="9" ref="V10:V40">U10-T10</f>
        <v>-41601.23999999999</v>
      </c>
      <c r="W10" s="104">
        <f t="shared" si="6"/>
        <v>33.185725298728016</v>
      </c>
    </row>
    <row r="11" spans="1:23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42360</v>
      </c>
      <c r="F11" s="140">
        <v>33975.58</v>
      </c>
      <c r="G11" s="103">
        <f t="shared" si="7"/>
        <v>-8384.419999999998</v>
      </c>
      <c r="H11" s="105">
        <f t="shared" si="8"/>
        <v>80.20675165250236</v>
      </c>
      <c r="I11" s="104">
        <f t="shared" si="0"/>
        <v>-12530.419999999998</v>
      </c>
      <c r="J11" s="104">
        <f t="shared" si="1"/>
        <v>73.05633681675484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1211.4800000000032</v>
      </c>
      <c r="S11" s="207">
        <f t="shared" si="5"/>
        <v>1.0369758363574768</v>
      </c>
      <c r="T11" s="105">
        <f>E11-жовтень!E11</f>
        <v>4260</v>
      </c>
      <c r="U11" s="144">
        <f>F11-жовтень!F11</f>
        <v>562.7700000000041</v>
      </c>
      <c r="V11" s="106">
        <f t="shared" si="9"/>
        <v>-3697.229999999996</v>
      </c>
      <c r="W11" s="104">
        <f t="shared" si="6"/>
        <v>13.210563380281787</v>
      </c>
    </row>
    <row r="12" spans="1:23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8518.17</v>
      </c>
      <c r="G12" s="103">
        <f t="shared" si="7"/>
        <v>1018.1700000000001</v>
      </c>
      <c r="H12" s="105">
        <f t="shared" si="8"/>
        <v>113.5756</v>
      </c>
      <c r="I12" s="104">
        <f t="shared" si="0"/>
        <v>238.17000000000007</v>
      </c>
      <c r="J12" s="104">
        <f t="shared" si="1"/>
        <v>102.87644927536232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541.6000000000004</v>
      </c>
      <c r="S12" s="207">
        <f t="shared" si="5"/>
        <v>1.0678988587826597</v>
      </c>
      <c r="T12" s="105">
        <f>E12-жовтень!E12</f>
        <v>720</v>
      </c>
      <c r="U12" s="144">
        <f>F12-жовтень!F12</f>
        <v>235.1800000000003</v>
      </c>
      <c r="V12" s="106">
        <f t="shared" si="9"/>
        <v>-484.8199999999997</v>
      </c>
      <c r="W12" s="104">
        <f t="shared" si="6"/>
        <v>32.663888888888934</v>
      </c>
    </row>
    <row r="13" spans="1:23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9123.53</v>
      </c>
      <c r="G13" s="103">
        <f t="shared" si="7"/>
        <v>333.53000000000065</v>
      </c>
      <c r="H13" s="105">
        <f t="shared" si="8"/>
        <v>103.794425483504</v>
      </c>
      <c r="I13" s="104">
        <f t="shared" si="0"/>
        <v>-266.46999999999935</v>
      </c>
      <c r="J13" s="104">
        <f t="shared" si="1"/>
        <v>97.16219382321619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773.7399999999998</v>
      </c>
      <c r="S13" s="207">
        <f t="shared" si="5"/>
        <v>1.0926658035711077</v>
      </c>
      <c r="T13" s="105">
        <f>E13-жовтень!E13</f>
        <v>540</v>
      </c>
      <c r="U13" s="144">
        <f>F13-жовтень!F13</f>
        <v>283.65999999999985</v>
      </c>
      <c r="V13" s="106">
        <f t="shared" si="9"/>
        <v>-256.34000000000015</v>
      </c>
      <c r="W13" s="104">
        <f t="shared" si="6"/>
        <v>52.5296296296296</v>
      </c>
    </row>
    <row r="14" spans="1:23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1173.55</v>
      </c>
      <c r="G14" s="103">
        <f t="shared" si="7"/>
        <v>117.54999999999995</v>
      </c>
      <c r="H14" s="105">
        <f t="shared" si="8"/>
        <v>111.13162878787878</v>
      </c>
      <c r="I14" s="104">
        <f t="shared" si="0"/>
        <v>21.549999999999955</v>
      </c>
      <c r="J14" s="104">
        <f t="shared" si="1"/>
        <v>101.87065972222223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-1570.4399999999998</v>
      </c>
      <c r="S14" s="207">
        <f t="shared" si="5"/>
        <v>0.4276801300296284</v>
      </c>
      <c r="T14" s="105">
        <f>E14-жовтень!E14</f>
        <v>96</v>
      </c>
      <c r="U14" s="144">
        <f>F14-жовтень!F14</f>
        <v>29.34999999999991</v>
      </c>
      <c r="V14" s="106">
        <f t="shared" si="9"/>
        <v>-66.65000000000009</v>
      </c>
      <c r="W14" s="104">
        <f t="shared" si="6"/>
        <v>30.572916666666572</v>
      </c>
    </row>
    <row r="15" spans="1:23" s="6" customFormat="1" ht="30.75">
      <c r="A15" s="8"/>
      <c r="B15" s="131" t="s">
        <v>11</v>
      </c>
      <c r="C15" s="43">
        <v>11020200</v>
      </c>
      <c r="D15" s="150">
        <v>551</v>
      </c>
      <c r="E15" s="150">
        <v>551</v>
      </c>
      <c r="F15" s="156">
        <v>390.87</v>
      </c>
      <c r="G15" s="150">
        <f t="shared" si="7"/>
        <v>-160.13</v>
      </c>
      <c r="H15" s="157">
        <f t="shared" si="8"/>
        <v>70.9382940108893</v>
      </c>
      <c r="I15" s="158">
        <f t="shared" si="0"/>
        <v>-160.13</v>
      </c>
      <c r="J15" s="158">
        <f t="shared" si="1"/>
        <v>70.9382940108893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4.050000000000011</v>
      </c>
      <c r="S15" s="208">
        <f t="shared" si="5"/>
        <v>1.0104699860400186</v>
      </c>
      <c r="T15" s="157">
        <f>E15-жовтень!E15</f>
        <v>100</v>
      </c>
      <c r="U15" s="160">
        <f>F15-жовтень!F15</f>
        <v>10.579999999999984</v>
      </c>
      <c r="V15" s="161">
        <f t="shared" si="9"/>
        <v>-89.42000000000002</v>
      </c>
      <c r="W15" s="158">
        <f t="shared" si="6"/>
        <v>10.579999999999984</v>
      </c>
    </row>
    <row r="16" spans="1:23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E16-жовтень!E16</f>
        <v>0</v>
      </c>
      <c r="U16" s="160">
        <f>F16-жовтень!F16</f>
        <v>0</v>
      </c>
      <c r="V16" s="161">
        <f t="shared" si="9"/>
        <v>0</v>
      </c>
      <c r="W16" s="158" t="e">
        <f t="shared" si="6"/>
        <v>#DIV/0!</v>
      </c>
    </row>
    <row r="17" spans="1:23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9"/>
        <v>0</v>
      </c>
      <c r="W17" s="158"/>
    </row>
    <row r="18" spans="1:23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220.58</v>
      </c>
      <c r="G18" s="150">
        <f t="shared" si="7"/>
        <v>95.58000000000001</v>
      </c>
      <c r="H18" s="157">
        <f>F18/E18*100</f>
        <v>176.46400000000003</v>
      </c>
      <c r="I18" s="158">
        <f t="shared" si="0"/>
        <v>95.58000000000001</v>
      </c>
      <c r="J18" s="158">
        <f t="shared" si="1"/>
        <v>176.46400000000003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114.78000000000002</v>
      </c>
      <c r="S18" s="208">
        <f t="shared" si="5"/>
        <v>2.0848771266540647</v>
      </c>
      <c r="T18" s="157">
        <f>E18-жовтень!E18</f>
        <v>35</v>
      </c>
      <c r="U18" s="160">
        <f>F18-жовтень!F18</f>
        <v>73.12</v>
      </c>
      <c r="V18" s="161">
        <f t="shared" si="9"/>
        <v>38.120000000000005</v>
      </c>
      <c r="W18" s="158">
        <f aca="true" t="shared" si="10" ref="W18:W35">U18/T18*100</f>
        <v>208.91428571428574</v>
      </c>
    </row>
    <row r="19" spans="1:23" s="6" customFormat="1" ht="18">
      <c r="A19" s="8"/>
      <c r="B19" s="130" t="s">
        <v>172</v>
      </c>
      <c r="C19" s="43"/>
      <c r="D19" s="150">
        <f>D20+D21+D22</f>
        <v>130000</v>
      </c>
      <c r="E19" s="150">
        <v>118600</v>
      </c>
      <c r="F19" s="223">
        <v>102220.2</v>
      </c>
      <c r="G19" s="150">
        <f t="shared" si="7"/>
        <v>-16379.800000000003</v>
      </c>
      <c r="H19" s="157">
        <f aca="true" t="shared" si="11" ref="H19:H39">F19/E19*100</f>
        <v>86.18903878583474</v>
      </c>
      <c r="I19" s="158">
        <f t="shared" si="0"/>
        <v>-27779.800000000003</v>
      </c>
      <c r="J19" s="158">
        <f t="shared" si="1"/>
        <v>78.63092307692308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18589.770000000004</v>
      </c>
      <c r="S19" s="208">
        <f t="shared" si="5"/>
        <v>1.2222847592676493</v>
      </c>
      <c r="T19" s="157">
        <f>E19-жовтень!E19</f>
        <v>11800</v>
      </c>
      <c r="U19" s="160">
        <f>F19-жовтень!F19</f>
        <v>2011.5899999999965</v>
      </c>
      <c r="V19" s="161">
        <f t="shared" si="9"/>
        <v>-9788.410000000003</v>
      </c>
      <c r="W19" s="158">
        <f t="shared" si="10"/>
        <v>17.0473728813559</v>
      </c>
    </row>
    <row r="20" spans="1:23" s="6" customFormat="1" ht="61.5">
      <c r="A20" s="8"/>
      <c r="B20" s="252" t="s">
        <v>205</v>
      </c>
      <c r="C20" s="123">
        <v>14040000</v>
      </c>
      <c r="D20" s="253">
        <v>76500</v>
      </c>
      <c r="E20" s="253">
        <v>70100</v>
      </c>
      <c r="F20" s="201">
        <v>52085.09</v>
      </c>
      <c r="G20" s="253">
        <f t="shared" si="7"/>
        <v>-18014.910000000003</v>
      </c>
      <c r="H20" s="195">
        <f t="shared" si="11"/>
        <v>74.30112696148359</v>
      </c>
      <c r="I20" s="254">
        <f t="shared" si="0"/>
        <v>-24414.910000000003</v>
      </c>
      <c r="J20" s="254">
        <f t="shared" si="1"/>
        <v>68.08508496732026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-31545.339999999997</v>
      </c>
      <c r="S20" s="256">
        <f t="shared" si="5"/>
        <v>0.6228006958711082</v>
      </c>
      <c r="T20" s="195">
        <f>E20-жовтень!E20</f>
        <v>6800</v>
      </c>
      <c r="U20" s="179">
        <f>F20-жовтень!F20</f>
        <v>160.5899999999965</v>
      </c>
      <c r="V20" s="166">
        <f t="shared" si="9"/>
        <v>-6639.4100000000035</v>
      </c>
      <c r="W20" s="254">
        <f t="shared" si="10"/>
        <v>2.361617647058772</v>
      </c>
    </row>
    <row r="21" spans="1:23" s="6" customFormat="1" ht="18">
      <c r="A21" s="8"/>
      <c r="B21" s="252" t="s">
        <v>170</v>
      </c>
      <c r="C21" s="123">
        <v>14021900</v>
      </c>
      <c r="D21" s="253">
        <v>10700</v>
      </c>
      <c r="E21" s="253">
        <v>9700</v>
      </c>
      <c r="F21" s="201">
        <v>10017.14</v>
      </c>
      <c r="G21" s="253">
        <f t="shared" si="7"/>
        <v>317.1399999999994</v>
      </c>
      <c r="H21" s="195">
        <f t="shared" si="11"/>
        <v>103.26948453608247</v>
      </c>
      <c r="I21" s="254">
        <f t="shared" si="0"/>
        <v>-682.8600000000006</v>
      </c>
      <c r="J21" s="254">
        <f t="shared" si="1"/>
        <v>93.6181308411215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10017.14</v>
      </c>
      <c r="S21" s="256"/>
      <c r="T21" s="195">
        <f>E21-жовтень!E21</f>
        <v>1000</v>
      </c>
      <c r="U21" s="179">
        <f>F21-жовтень!F21</f>
        <v>4.979999999999563</v>
      </c>
      <c r="V21" s="166">
        <f t="shared" si="9"/>
        <v>-995.0200000000004</v>
      </c>
      <c r="W21" s="254">
        <f t="shared" si="10"/>
        <v>0.49799999999995637</v>
      </c>
    </row>
    <row r="22" spans="1:23" s="6" customFormat="1" ht="18">
      <c r="A22" s="8"/>
      <c r="B22" s="252" t="s">
        <v>171</v>
      </c>
      <c r="C22" s="123">
        <v>14031900</v>
      </c>
      <c r="D22" s="253">
        <v>42800</v>
      </c>
      <c r="E22" s="253">
        <v>38800</v>
      </c>
      <c r="F22" s="201">
        <v>40117.97</v>
      </c>
      <c r="G22" s="253">
        <f t="shared" si="7"/>
        <v>1317.9700000000012</v>
      </c>
      <c r="H22" s="195">
        <f t="shared" si="11"/>
        <v>103.39682989690722</v>
      </c>
      <c r="I22" s="254">
        <f t="shared" si="0"/>
        <v>-2682.029999999999</v>
      </c>
      <c r="J22" s="254">
        <f t="shared" si="1"/>
        <v>93.73357476635515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40117.97</v>
      </c>
      <c r="S22" s="256"/>
      <c r="T22" s="195">
        <f>E22-жовтень!E22</f>
        <v>4000</v>
      </c>
      <c r="U22" s="179">
        <f>F22-жовтень!F22</f>
        <v>1846.020000000004</v>
      </c>
      <c r="V22" s="166">
        <f t="shared" si="9"/>
        <v>-2153.979999999996</v>
      </c>
      <c r="W22" s="254">
        <f t="shared" si="10"/>
        <v>46.1505000000001</v>
      </c>
    </row>
    <row r="23" spans="1:23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378223.6</v>
      </c>
      <c r="F23" s="223">
        <v>367546.59</v>
      </c>
      <c r="G23" s="150">
        <f t="shared" si="7"/>
        <v>-10677.009999999951</v>
      </c>
      <c r="H23" s="157">
        <f t="shared" si="11"/>
        <v>97.17706404359751</v>
      </c>
      <c r="I23" s="158">
        <f t="shared" si="0"/>
        <v>-33583.50999999995</v>
      </c>
      <c r="J23" s="158">
        <f t="shared" si="1"/>
        <v>91.62777612550144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85333.85000000003</v>
      </c>
      <c r="S23" s="209">
        <f aca="true" t="shared" si="14" ref="S23:S31">F23/Q23</f>
        <v>1.3023741947298342</v>
      </c>
      <c r="T23" s="157">
        <f>E23-жовтень!E23</f>
        <v>34660</v>
      </c>
      <c r="U23" s="160">
        <f>F23-жовтень!F23</f>
        <v>10670.290000000037</v>
      </c>
      <c r="V23" s="161">
        <f t="shared" si="9"/>
        <v>-23989.709999999963</v>
      </c>
      <c r="W23" s="158">
        <f t="shared" si="10"/>
        <v>30.785603000577144</v>
      </c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190361.1</v>
      </c>
      <c r="F24" s="223">
        <f>F25+F28+F29</f>
        <v>177157.11000000002</v>
      </c>
      <c r="G24" s="150">
        <f t="shared" si="7"/>
        <v>-13203.98999999999</v>
      </c>
      <c r="H24" s="157">
        <f t="shared" si="11"/>
        <v>93.063714172696</v>
      </c>
      <c r="I24" s="158">
        <f t="shared" si="0"/>
        <v>-29463.889999999985</v>
      </c>
      <c r="J24" s="158">
        <f t="shared" si="1"/>
        <v>85.74012806055532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23500.800000000017</v>
      </c>
      <c r="S24" s="209">
        <f t="shared" si="14"/>
        <v>1.152943930516098</v>
      </c>
      <c r="T24" s="157">
        <f>E24-жовтень!E24</f>
        <v>15945</v>
      </c>
      <c r="U24" s="160">
        <f>F24-жовтень!F24</f>
        <v>1230.420000000042</v>
      </c>
      <c r="V24" s="161">
        <f t="shared" si="9"/>
        <v>-14714.579999999958</v>
      </c>
      <c r="W24" s="158">
        <f t="shared" si="10"/>
        <v>7.7166509877707234</v>
      </c>
    </row>
    <row r="25" spans="1:23" s="6" customFormat="1" ht="18">
      <c r="A25" s="8"/>
      <c r="B25" s="50" t="s">
        <v>74</v>
      </c>
      <c r="C25" s="123"/>
      <c r="D25" s="253">
        <v>22809</v>
      </c>
      <c r="E25" s="368">
        <v>22164.1</v>
      </c>
      <c r="F25" s="201">
        <v>23751.59</v>
      </c>
      <c r="G25" s="253">
        <f t="shared" si="7"/>
        <v>1587.4900000000016</v>
      </c>
      <c r="H25" s="195">
        <f t="shared" si="11"/>
        <v>107.16243835752411</v>
      </c>
      <c r="I25" s="254">
        <f t="shared" si="0"/>
        <v>942.5900000000001</v>
      </c>
      <c r="J25" s="254">
        <f t="shared" si="1"/>
        <v>104.13253540269191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3530.2000000000007</v>
      </c>
      <c r="S25" s="215">
        <f t="shared" si="14"/>
        <v>1.1745775142064914</v>
      </c>
      <c r="T25" s="195">
        <f>E25-жовтень!E25</f>
        <v>305</v>
      </c>
      <c r="U25" s="179">
        <f>F25-жовтень!F25</f>
        <v>152.40000000000146</v>
      </c>
      <c r="V25" s="166">
        <f t="shared" si="9"/>
        <v>-152.59999999999854</v>
      </c>
      <c r="W25" s="254">
        <f t="shared" si="10"/>
        <v>49.96721311475458</v>
      </c>
    </row>
    <row r="26" spans="1:23" s="6" customFormat="1" ht="18" customHeight="1" hidden="1">
      <c r="A26" s="8"/>
      <c r="B26" s="196" t="s">
        <v>109</v>
      </c>
      <c r="C26" s="197"/>
      <c r="D26" s="198">
        <v>1822.3</v>
      </c>
      <c r="E26" s="298">
        <v>1767.3</v>
      </c>
      <c r="F26" s="199">
        <v>1267.15</v>
      </c>
      <c r="G26" s="223">
        <f t="shared" si="7"/>
        <v>-500.14999999999986</v>
      </c>
      <c r="H26" s="237">
        <f t="shared" si="11"/>
        <v>71.69976800769537</v>
      </c>
      <c r="I26" s="299">
        <f t="shared" si="0"/>
        <v>-555.1499999999999</v>
      </c>
      <c r="J26" s="299">
        <f t="shared" si="1"/>
        <v>69.53575152280087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367">
        <f t="shared" si="4"/>
        <v>471.6100000000001</v>
      </c>
      <c r="S26" s="228">
        <f t="shared" si="14"/>
        <v>1.5928174573245848</v>
      </c>
      <c r="T26" s="237">
        <f>E26-жовтень!E26</f>
        <v>55</v>
      </c>
      <c r="U26" s="237">
        <f>F26-жовтень!F26</f>
        <v>14.830000000000155</v>
      </c>
      <c r="V26" s="299">
        <f t="shared" si="9"/>
        <v>-40.169999999999845</v>
      </c>
      <c r="W26" s="299">
        <f t="shared" si="10"/>
        <v>26.963636363636645</v>
      </c>
    </row>
    <row r="27" spans="1:23" s="6" customFormat="1" ht="18" customHeight="1" hidden="1">
      <c r="A27" s="8"/>
      <c r="B27" s="196" t="s">
        <v>110</v>
      </c>
      <c r="C27" s="197"/>
      <c r="D27" s="198">
        <v>20986.7</v>
      </c>
      <c r="E27" s="298">
        <v>20396.8</v>
      </c>
      <c r="F27" s="199">
        <v>22484.44</v>
      </c>
      <c r="G27" s="223">
        <f t="shared" si="7"/>
        <v>2087.6399999999994</v>
      </c>
      <c r="H27" s="237">
        <f t="shared" si="11"/>
        <v>110.2351349231252</v>
      </c>
      <c r="I27" s="299">
        <f t="shared" si="0"/>
        <v>1497.739999999998</v>
      </c>
      <c r="J27" s="299">
        <f t="shared" si="1"/>
        <v>107.13661509432164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367">
        <f t="shared" si="4"/>
        <v>3058.59</v>
      </c>
      <c r="S27" s="228">
        <f t="shared" si="14"/>
        <v>1.1574494809750926</v>
      </c>
      <c r="T27" s="237">
        <f>E27-жовтень!E27</f>
        <v>250</v>
      </c>
      <c r="U27" s="237">
        <f>F27-жовтень!F27</f>
        <v>137.55999999999767</v>
      </c>
      <c r="V27" s="299">
        <f t="shared" si="9"/>
        <v>-112.44000000000233</v>
      </c>
      <c r="W27" s="299">
        <f t="shared" si="10"/>
        <v>55.02399999999908</v>
      </c>
    </row>
    <row r="28" spans="1:23" s="6" customFormat="1" ht="18">
      <c r="A28" s="8"/>
      <c r="B28" s="50" t="s">
        <v>75</v>
      </c>
      <c r="C28" s="123"/>
      <c r="D28" s="171">
        <v>820</v>
      </c>
      <c r="E28" s="369">
        <v>745</v>
      </c>
      <c r="F28" s="172">
        <v>258.92</v>
      </c>
      <c r="G28" s="253">
        <f t="shared" si="7"/>
        <v>-486.08</v>
      </c>
      <c r="H28" s="195">
        <f t="shared" si="11"/>
        <v>34.754362416107384</v>
      </c>
      <c r="I28" s="254">
        <f t="shared" si="0"/>
        <v>-561.0799999999999</v>
      </c>
      <c r="J28" s="254">
        <f t="shared" si="1"/>
        <v>31.57560975609756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t="shared" si="4"/>
        <v>-551.3699999999999</v>
      </c>
      <c r="S28" s="212">
        <f t="shared" si="14"/>
        <v>0.31953991780720487</v>
      </c>
      <c r="T28" s="195">
        <f>E28-жовтень!E28</f>
        <v>105</v>
      </c>
      <c r="U28" s="179">
        <f>F28-жовтень!F28</f>
        <v>6.250000000000028</v>
      </c>
      <c r="V28" s="166">
        <f t="shared" si="9"/>
        <v>-98.74999999999997</v>
      </c>
      <c r="W28" s="254">
        <f t="shared" si="10"/>
        <v>5.952380952380979</v>
      </c>
    </row>
    <row r="29" spans="1:23" s="6" customFormat="1" ht="18">
      <c r="A29" s="8"/>
      <c r="B29" s="50" t="s">
        <v>76</v>
      </c>
      <c r="C29" s="123"/>
      <c r="D29" s="171">
        <v>182992</v>
      </c>
      <c r="E29" s="369">
        <v>167452</v>
      </c>
      <c r="F29" s="172">
        <v>153146.6</v>
      </c>
      <c r="G29" s="150">
        <f t="shared" si="7"/>
        <v>-14305.399999999994</v>
      </c>
      <c r="H29" s="195">
        <f t="shared" si="11"/>
        <v>91.4570145474524</v>
      </c>
      <c r="I29" s="254">
        <f t="shared" si="0"/>
        <v>-29845.399999999994</v>
      </c>
      <c r="J29" s="254">
        <f t="shared" si="1"/>
        <v>83.69032526012067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4"/>
        <v>20521.959999999992</v>
      </c>
      <c r="S29" s="211">
        <f t="shared" si="14"/>
        <v>1.1547371589472362</v>
      </c>
      <c r="T29" s="195">
        <f>E29-жовтень!E29</f>
        <v>15535</v>
      </c>
      <c r="U29" s="179">
        <f>F29-жовтень!F29</f>
        <v>1071.7700000000186</v>
      </c>
      <c r="V29" s="166">
        <f t="shared" si="9"/>
        <v>-14463.229999999981</v>
      </c>
      <c r="W29" s="254">
        <f t="shared" si="10"/>
        <v>6.899066623752937</v>
      </c>
    </row>
    <row r="30" spans="1:23" s="6" customFormat="1" ht="18" customHeight="1" hidden="1">
      <c r="A30" s="8"/>
      <c r="B30" s="196" t="s">
        <v>111</v>
      </c>
      <c r="C30" s="197"/>
      <c r="D30" s="198">
        <v>57533</v>
      </c>
      <c r="E30" s="198">
        <v>52733</v>
      </c>
      <c r="F30" s="199">
        <v>49892.07</v>
      </c>
      <c r="G30" s="223">
        <f t="shared" si="7"/>
        <v>-2840.9300000000003</v>
      </c>
      <c r="H30" s="237">
        <f t="shared" si="11"/>
        <v>94.61261449187415</v>
      </c>
      <c r="I30" s="299">
        <f t="shared" si="0"/>
        <v>-7640.93</v>
      </c>
      <c r="J30" s="299">
        <f t="shared" si="1"/>
        <v>86.71904819842526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4"/>
        <v>7885.790000000001</v>
      </c>
      <c r="S30" s="228">
        <f t="shared" si="14"/>
        <v>1.1877288348313633</v>
      </c>
      <c r="T30" s="237">
        <f>E30-жовтень!E30</f>
        <v>4800</v>
      </c>
      <c r="U30" s="237">
        <f>F30-жовтень!F30</f>
        <v>243.95999999999913</v>
      </c>
      <c r="V30" s="299">
        <f t="shared" si="9"/>
        <v>-4556.040000000001</v>
      </c>
      <c r="W30" s="299">
        <f t="shared" si="10"/>
        <v>5.082499999999982</v>
      </c>
    </row>
    <row r="31" spans="1:23" s="6" customFormat="1" ht="18" customHeight="1" hidden="1">
      <c r="A31" s="8"/>
      <c r="B31" s="196" t="s">
        <v>112</v>
      </c>
      <c r="C31" s="197"/>
      <c r="D31" s="198">
        <v>125459</v>
      </c>
      <c r="E31" s="198">
        <v>114719</v>
      </c>
      <c r="F31" s="199">
        <v>103254.53</v>
      </c>
      <c r="G31" s="223">
        <f t="shared" si="7"/>
        <v>-11464.470000000001</v>
      </c>
      <c r="H31" s="237">
        <f t="shared" si="11"/>
        <v>90.00647669522921</v>
      </c>
      <c r="I31" s="299">
        <f t="shared" si="0"/>
        <v>-22204.47</v>
      </c>
      <c r="J31" s="299">
        <f t="shared" si="1"/>
        <v>82.30141321069034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4"/>
        <v>12636.169999999998</v>
      </c>
      <c r="S31" s="228">
        <f t="shared" si="14"/>
        <v>1.1394438169042123</v>
      </c>
      <c r="T31" s="237">
        <f>E31-жовтень!E31</f>
        <v>10735</v>
      </c>
      <c r="U31" s="237">
        <f>F31-жовтень!F31</f>
        <v>827.8099999999977</v>
      </c>
      <c r="V31" s="299">
        <f t="shared" si="9"/>
        <v>-9907.190000000002</v>
      </c>
      <c r="W31" s="299">
        <f t="shared" si="10"/>
        <v>7.7113181183045905</v>
      </c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4"/>
        <v>0.05000000000000002</v>
      </c>
      <c r="S32" s="210"/>
      <c r="T32" s="157">
        <f>E32-жовтень!E32</f>
        <v>0</v>
      </c>
      <c r="U32" s="160">
        <f>F32-жовтень!F32</f>
        <v>0</v>
      </c>
      <c r="V32" s="161">
        <f t="shared" si="9"/>
        <v>0</v>
      </c>
      <c r="W32" s="158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107.5</v>
      </c>
      <c r="F33" s="156">
        <v>136.82</v>
      </c>
      <c r="G33" s="150">
        <f t="shared" si="7"/>
        <v>29.319999999999993</v>
      </c>
      <c r="H33" s="157">
        <f t="shared" si="11"/>
        <v>127.27441860465116</v>
      </c>
      <c r="I33" s="158">
        <f t="shared" si="0"/>
        <v>21.819999999999993</v>
      </c>
      <c r="J33" s="158">
        <f t="shared" si="1"/>
        <v>118.97391304347826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4"/>
        <v>40.639999999999986</v>
      </c>
      <c r="S33" s="210">
        <f aca="true" t="shared" si="15" ref="S33:S39">F33/Q33</f>
        <v>1.4225410688292783</v>
      </c>
      <c r="T33" s="157">
        <f>E33-жовтень!E33</f>
        <v>15</v>
      </c>
      <c r="U33" s="160">
        <f>F33-жовтень!F33</f>
        <v>2.4599999999999795</v>
      </c>
      <c r="V33" s="161">
        <f t="shared" si="9"/>
        <v>-12.54000000000002</v>
      </c>
      <c r="W33" s="158">
        <f t="shared" si="10"/>
        <v>16.399999999999864</v>
      </c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-42.88</v>
      </c>
      <c r="G34" s="150">
        <f t="shared" si="7"/>
        <v>-42.88</v>
      </c>
      <c r="H34" s="157"/>
      <c r="I34" s="158">
        <f t="shared" si="0"/>
        <v>-42.88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-175.07</v>
      </c>
      <c r="R34" s="158">
        <f t="shared" si="4"/>
        <v>132.19</v>
      </c>
      <c r="S34" s="210">
        <f t="shared" si="15"/>
        <v>0.2449305991888959</v>
      </c>
      <c r="T34" s="157">
        <f>E34-жовтень!E34</f>
        <v>0</v>
      </c>
      <c r="U34" s="160">
        <f>F34-жовтень!F34</f>
        <v>0.5799999999999983</v>
      </c>
      <c r="V34" s="161">
        <f t="shared" si="9"/>
        <v>0.5799999999999983</v>
      </c>
      <c r="W34" s="158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v>187755</v>
      </c>
      <c r="F35" s="163">
        <v>190295.34</v>
      </c>
      <c r="G35" s="150">
        <f t="shared" si="7"/>
        <v>2540.3399999999965</v>
      </c>
      <c r="H35" s="157">
        <f t="shared" si="11"/>
        <v>101.35300790924342</v>
      </c>
      <c r="I35" s="158">
        <f t="shared" si="0"/>
        <v>-4098.760000000009</v>
      </c>
      <c r="J35" s="158">
        <f t="shared" si="1"/>
        <v>97.891520370217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4"/>
        <v>61662.17</v>
      </c>
      <c r="S35" s="226">
        <f t="shared" si="15"/>
        <v>1.4793644594158724</v>
      </c>
      <c r="T35" s="157">
        <f>E35-жовтень!E35</f>
        <v>18700</v>
      </c>
      <c r="U35" s="160">
        <f>F35-жовтень!F35</f>
        <v>9436.829999999987</v>
      </c>
      <c r="V35" s="161">
        <f t="shared" si="9"/>
        <v>-9263.170000000013</v>
      </c>
      <c r="W35" s="158">
        <f t="shared" si="10"/>
        <v>50.464331550802065</v>
      </c>
    </row>
    <row r="36" spans="1:23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4"/>
        <v>-0.22</v>
      </c>
      <c r="S36" s="216">
        <f t="shared" si="15"/>
        <v>0.043478260869565216</v>
      </c>
      <c r="T36" s="105">
        <f>E36-жовтень!E36</f>
        <v>0</v>
      </c>
      <c r="U36" s="144">
        <f>F36-жовтень!F36</f>
        <v>0</v>
      </c>
      <c r="V36" s="106">
        <f t="shared" si="9"/>
        <v>0</v>
      </c>
      <c r="W36" s="104"/>
    </row>
    <row r="37" spans="1:23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39500</v>
      </c>
      <c r="F37" s="140">
        <v>36913.03</v>
      </c>
      <c r="G37" s="103">
        <f>F37-E37</f>
        <v>-2586.970000000001</v>
      </c>
      <c r="H37" s="105">
        <f t="shared" si="11"/>
        <v>93.45070886075949</v>
      </c>
      <c r="I37" s="104">
        <f t="shared" si="0"/>
        <v>-4086.970000000001</v>
      </c>
      <c r="J37" s="104">
        <f t="shared" si="1"/>
        <v>90.03178048780488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4"/>
        <v>5336.989999999998</v>
      </c>
      <c r="S37" s="216">
        <f t="shared" si="15"/>
        <v>1.1690202444638402</v>
      </c>
      <c r="T37" s="105">
        <f>E37-жовтень!E37</f>
        <v>4860</v>
      </c>
      <c r="U37" s="144">
        <f>F37-жовтень!F37</f>
        <v>2047.1599999999962</v>
      </c>
      <c r="V37" s="106">
        <f t="shared" si="9"/>
        <v>-2812.840000000004</v>
      </c>
      <c r="W37" s="104">
        <f>U37/T37*100</f>
        <v>42.12263374485589</v>
      </c>
    </row>
    <row r="38" spans="1:23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148200</v>
      </c>
      <c r="F38" s="140">
        <v>153317.16</v>
      </c>
      <c r="G38" s="103">
        <f>F38-E38</f>
        <v>5117.1600000000035</v>
      </c>
      <c r="H38" s="105">
        <f t="shared" si="11"/>
        <v>103.45287449392713</v>
      </c>
      <c r="I38" s="104">
        <f t="shared" si="0"/>
        <v>-21.94000000000233</v>
      </c>
      <c r="J38" s="104">
        <f t="shared" si="1"/>
        <v>99.98569184245896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4"/>
        <v>56313.34</v>
      </c>
      <c r="S38" s="216">
        <f t="shared" si="15"/>
        <v>1.5805270349147074</v>
      </c>
      <c r="T38" s="105">
        <f>E38-жовтень!E38</f>
        <v>13840</v>
      </c>
      <c r="U38" s="144">
        <f>F38-жовтень!F38</f>
        <v>7389.670000000013</v>
      </c>
      <c r="V38" s="106">
        <f t="shared" si="9"/>
        <v>-6450.329999999987</v>
      </c>
      <c r="W38" s="104">
        <f>U38/T38*100</f>
        <v>53.39356936416194</v>
      </c>
    </row>
    <row r="39" spans="1:23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4"/>
        <v>12.060000000000002</v>
      </c>
      <c r="S39" s="216">
        <f t="shared" si="15"/>
        <v>1.227204220045215</v>
      </c>
      <c r="T39" s="105">
        <f>E39-жовтень!E39</f>
        <v>0</v>
      </c>
      <c r="U39" s="144">
        <f>F39-жовтень!F39</f>
        <v>0</v>
      </c>
      <c r="V39" s="106">
        <f t="shared" si="9"/>
        <v>0</v>
      </c>
      <c r="W39" s="104"/>
    </row>
    <row r="40" spans="1:23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4"/>
        <v>0</v>
      </c>
      <c r="S40" s="217"/>
      <c r="T40" s="137">
        <f>E40-жовтень!E40</f>
        <v>0</v>
      </c>
      <c r="U40" s="145">
        <f>F40-жовтень!F40</f>
        <v>0</v>
      </c>
      <c r="V40" s="161">
        <f t="shared" si="9"/>
        <v>0</v>
      </c>
      <c r="W40" s="37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54899.9</v>
      </c>
      <c r="F41" s="151">
        <f>F42+F43+F44+F45+F46+F48+F50+F51+F52+F53+F54+F59+F60+F64+F47+F49</f>
        <v>59877.39</v>
      </c>
      <c r="G41" s="151">
        <f>G42+G43+G44+G45+G46+G48+G50+G51+G52+G53+G54+G59+G60+G64+G47+G49</f>
        <v>4977.49</v>
      </c>
      <c r="H41" s="151">
        <f>F41/E41*100</f>
        <v>109.06648281690859</v>
      </c>
      <c r="I41" s="153">
        <f>F41-D41</f>
        <v>852.3899999999994</v>
      </c>
      <c r="J41" s="153">
        <f>F41/D41*100</f>
        <v>101.4441168996188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4"/>
        <v>4859.659999999996</v>
      </c>
      <c r="S41" s="205">
        <f>F41/Q41</f>
        <v>1.088328980494106</v>
      </c>
      <c r="T41" s="151">
        <f>T42+T43+T44+T45+T46+T48+T50+T51+T52+T53+T54+T59+T60+T64+T47+T49</f>
        <v>4685.8</v>
      </c>
      <c r="U41" s="151">
        <f>U42+U43+U44+U45+U46+U48+U50+U51+U52+U53+U54+U59+U60+U64+U47+U49</f>
        <v>3686.5699999999993</v>
      </c>
      <c r="V41" s="151">
        <f>V42+V43+V44+V45+V46+V48+V50+V51+V52+V53+V54+V59+V60+V64</f>
        <v>-999.2300000000008</v>
      </c>
      <c r="W41" s="151">
        <f>U41/T41*100</f>
        <v>78.67535959708052</v>
      </c>
    </row>
    <row r="42" spans="1:23" s="6" customFormat="1" ht="46.5">
      <c r="A42" s="8"/>
      <c r="B42" s="225" t="s">
        <v>98</v>
      </c>
      <c r="C42" s="43">
        <v>21010301</v>
      </c>
      <c r="D42" s="150">
        <v>580</v>
      </c>
      <c r="E42" s="150">
        <v>580</v>
      </c>
      <c r="F42" s="156">
        <v>1743.67</v>
      </c>
      <c r="G42" s="150">
        <f aca="true" t="shared" si="16" ref="G42:G66">F42-E42</f>
        <v>1163.67</v>
      </c>
      <c r="H42" s="164">
        <f>F42/E42*100</f>
        <v>300.63275862068963</v>
      </c>
      <c r="I42" s="165">
        <f>F42-D42</f>
        <v>1163.67</v>
      </c>
      <c r="J42" s="165">
        <f>F42/D42*100</f>
        <v>300.63275862068963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4"/>
        <v>1258.8400000000001</v>
      </c>
      <c r="S42" s="218">
        <f>F42/Q42</f>
        <v>3.596456489903678</v>
      </c>
      <c r="T42" s="157">
        <f>E42-жовтень!E42</f>
        <v>100</v>
      </c>
      <c r="U42" s="160">
        <f>F42-жовтень!F42</f>
        <v>70.30000000000018</v>
      </c>
      <c r="V42" s="161">
        <f aca="true" t="shared" si="17" ref="V42:V66">U42-T42</f>
        <v>-29.699999999999818</v>
      </c>
      <c r="W42" s="165">
        <f>U42/T42</f>
        <v>0.7030000000000018</v>
      </c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27700</v>
      </c>
      <c r="F43" s="156">
        <v>24690.14</v>
      </c>
      <c r="G43" s="150">
        <f t="shared" si="16"/>
        <v>-3009.8600000000006</v>
      </c>
      <c r="H43" s="164">
        <f aca="true" t="shared" si="18" ref="H43:H58">F43/E43*100</f>
        <v>89.13407942238267</v>
      </c>
      <c r="I43" s="165">
        <f aca="true" t="shared" si="19" ref="I43:I66">F43-D43</f>
        <v>-5309.860000000001</v>
      </c>
      <c r="J43" s="165">
        <f>F43/D43*100</f>
        <v>82.30046666666667</v>
      </c>
      <c r="K43" s="165"/>
      <c r="L43" s="165"/>
      <c r="M43" s="165"/>
      <c r="N43" s="165">
        <v>36136.57</v>
      </c>
      <c r="O43" s="165">
        <f aca="true" t="shared" si="20" ref="O43:O60">D43-N43</f>
        <v>-6136.57</v>
      </c>
      <c r="P43" s="218">
        <f aca="true" t="shared" si="21" ref="P43:P60">D43/N43</f>
        <v>0.8301839383206542</v>
      </c>
      <c r="Q43" s="165">
        <v>27670.12</v>
      </c>
      <c r="R43" s="165">
        <f t="shared" si="4"/>
        <v>-2979.9799999999996</v>
      </c>
      <c r="S43" s="218">
        <f aca="true" t="shared" si="22" ref="S43:S66">F43/Q43</f>
        <v>0.8923033221395498</v>
      </c>
      <c r="T43" s="157">
        <f>E43-жовтень!E43</f>
        <v>2800</v>
      </c>
      <c r="U43" s="160">
        <f>F43-жовтень!F43</f>
        <v>2176.119999999999</v>
      </c>
      <c r="V43" s="161">
        <f t="shared" si="17"/>
        <v>-623.880000000001</v>
      </c>
      <c r="W43" s="165">
        <f aca="true" t="shared" si="23" ref="W43:W65">U43/T43</f>
        <v>0.7771857142857139</v>
      </c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27</v>
      </c>
      <c r="F44" s="156">
        <v>138.3</v>
      </c>
      <c r="G44" s="150">
        <f t="shared" si="16"/>
        <v>111.30000000000001</v>
      </c>
      <c r="H44" s="164">
        <f t="shared" si="18"/>
        <v>512.2222222222223</v>
      </c>
      <c r="I44" s="165">
        <f t="shared" si="19"/>
        <v>98.30000000000001</v>
      </c>
      <c r="J44" s="165">
        <f aca="true" t="shared" si="24" ref="J44:J65">F44/D44*100</f>
        <v>345.75000000000006</v>
      </c>
      <c r="K44" s="165"/>
      <c r="L44" s="165"/>
      <c r="M44" s="165"/>
      <c r="N44" s="165">
        <v>31.98</v>
      </c>
      <c r="O44" s="165">
        <f t="shared" si="20"/>
        <v>8.02</v>
      </c>
      <c r="P44" s="218">
        <f t="shared" si="21"/>
        <v>1.2507817385866167</v>
      </c>
      <c r="Q44" s="165">
        <v>31.98</v>
      </c>
      <c r="R44" s="165">
        <f t="shared" si="4"/>
        <v>106.32000000000001</v>
      </c>
      <c r="S44" s="218">
        <f t="shared" si="22"/>
        <v>4.3245778611632275</v>
      </c>
      <c r="T44" s="157">
        <f>E44-жовтень!E44</f>
        <v>1</v>
      </c>
      <c r="U44" s="160">
        <f>F44-жовтень!F44</f>
        <v>0</v>
      </c>
      <c r="V44" s="161">
        <f t="shared" si="17"/>
        <v>-1</v>
      </c>
      <c r="W44" s="165">
        <f t="shared" si="23"/>
        <v>0</v>
      </c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 t="e">
        <f t="shared" si="18"/>
        <v>#DIV/0!</v>
      </c>
      <c r="I45" s="165">
        <f t="shared" si="19"/>
        <v>12.95</v>
      </c>
      <c r="J45" s="165"/>
      <c r="K45" s="165"/>
      <c r="L45" s="165"/>
      <c r="M45" s="165"/>
      <c r="N45" s="165">
        <v>0.1</v>
      </c>
      <c r="O45" s="165">
        <f t="shared" si="20"/>
        <v>-0.1</v>
      </c>
      <c r="P45" s="218">
        <f t="shared" si="21"/>
        <v>0</v>
      </c>
      <c r="Q45" s="165">
        <v>0.1</v>
      </c>
      <c r="R45" s="165">
        <f t="shared" si="4"/>
        <v>12.85</v>
      </c>
      <c r="S45" s="218"/>
      <c r="T45" s="157">
        <f>E45-жовтень!E45</f>
        <v>0</v>
      </c>
      <c r="U45" s="160">
        <f>F45-жовтень!F45</f>
        <v>0</v>
      </c>
      <c r="V45" s="161">
        <f t="shared" si="17"/>
        <v>0</v>
      </c>
      <c r="W45" s="165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238</v>
      </c>
      <c r="F46" s="156">
        <v>645.86</v>
      </c>
      <c r="G46" s="150">
        <f t="shared" si="16"/>
        <v>407.86</v>
      </c>
      <c r="H46" s="164">
        <f t="shared" si="18"/>
        <v>271.3697478991597</v>
      </c>
      <c r="I46" s="165">
        <f t="shared" si="19"/>
        <v>385.86</v>
      </c>
      <c r="J46" s="165">
        <f t="shared" si="24"/>
        <v>248.40769230769234</v>
      </c>
      <c r="K46" s="165"/>
      <c r="L46" s="165"/>
      <c r="M46" s="165"/>
      <c r="N46" s="165">
        <v>241.07</v>
      </c>
      <c r="O46" s="165">
        <f t="shared" si="20"/>
        <v>18.930000000000007</v>
      </c>
      <c r="P46" s="218">
        <f t="shared" si="21"/>
        <v>1.0785249097772431</v>
      </c>
      <c r="Q46" s="165">
        <v>207.68</v>
      </c>
      <c r="R46" s="165">
        <f t="shared" si="4"/>
        <v>438.18</v>
      </c>
      <c r="S46" s="218">
        <f t="shared" si="22"/>
        <v>3.1098805855161786</v>
      </c>
      <c r="T46" s="157">
        <f>E46-жовтень!E46</f>
        <v>22</v>
      </c>
      <c r="U46" s="160">
        <f>F46-жовтень!F46</f>
        <v>2.7799999999999727</v>
      </c>
      <c r="V46" s="161">
        <f t="shared" si="17"/>
        <v>-19.220000000000027</v>
      </c>
      <c r="W46" s="165">
        <f t="shared" si="23"/>
        <v>0.12636363636363512</v>
      </c>
    </row>
    <row r="47" spans="1:23" s="6" customFormat="1" ht="46.5">
      <c r="A47" s="8"/>
      <c r="B47" s="349" t="s">
        <v>80</v>
      </c>
      <c r="C47" s="72">
        <v>21081500</v>
      </c>
      <c r="D47" s="150">
        <v>97.5</v>
      </c>
      <c r="E47" s="150">
        <v>88.4</v>
      </c>
      <c r="F47" s="156">
        <v>85.23</v>
      </c>
      <c r="G47" s="150">
        <f t="shared" si="16"/>
        <v>-3.1700000000000017</v>
      </c>
      <c r="H47" s="164">
        <f t="shared" si="18"/>
        <v>96.41402714932127</v>
      </c>
      <c r="I47" s="165">
        <f t="shared" si="19"/>
        <v>-12.269999999999996</v>
      </c>
      <c r="J47" s="165">
        <f t="shared" si="24"/>
        <v>87.41538461538461</v>
      </c>
      <c r="K47" s="165"/>
      <c r="L47" s="165"/>
      <c r="M47" s="165"/>
      <c r="N47" s="165">
        <v>86.37</v>
      </c>
      <c r="O47" s="165">
        <f t="shared" si="20"/>
        <v>11.129999999999995</v>
      </c>
      <c r="P47" s="218">
        <f t="shared" si="21"/>
        <v>1.1288641889544981</v>
      </c>
      <c r="Q47" s="165">
        <v>47.95</v>
      </c>
      <c r="R47" s="165">
        <f t="shared" si="4"/>
        <v>37.28</v>
      </c>
      <c r="S47" s="218">
        <f t="shared" si="22"/>
        <v>1.7774765380604796</v>
      </c>
      <c r="T47" s="157">
        <f>E47-жовтень!E47</f>
        <v>6.800000000000011</v>
      </c>
      <c r="U47" s="160">
        <f>F47-жовтень!F47</f>
        <v>6.799999999999997</v>
      </c>
      <c r="V47" s="161">
        <f t="shared" si="17"/>
        <v>-1.4210854715202004E-14</v>
      </c>
      <c r="W47" s="165">
        <f t="shared" si="23"/>
        <v>0.9999999999999979</v>
      </c>
    </row>
    <row r="48" spans="1:23" s="6" customFormat="1" ht="30.75">
      <c r="A48" s="8"/>
      <c r="B48" s="349" t="s">
        <v>105</v>
      </c>
      <c r="C48" s="49">
        <v>22010300</v>
      </c>
      <c r="D48" s="150">
        <v>730</v>
      </c>
      <c r="E48" s="150">
        <v>710</v>
      </c>
      <c r="F48" s="156">
        <v>1034.25</v>
      </c>
      <c r="G48" s="150">
        <f t="shared" si="16"/>
        <v>324.25</v>
      </c>
      <c r="H48" s="164">
        <f t="shared" si="18"/>
        <v>145.66901408450704</v>
      </c>
      <c r="I48" s="165">
        <f t="shared" si="19"/>
        <v>304.25</v>
      </c>
      <c r="J48" s="165">
        <f t="shared" si="24"/>
        <v>141.67808219178082</v>
      </c>
      <c r="K48" s="165"/>
      <c r="L48" s="165"/>
      <c r="M48" s="165"/>
      <c r="N48" s="165">
        <v>791.33</v>
      </c>
      <c r="O48" s="165">
        <f t="shared" si="20"/>
        <v>-61.33000000000004</v>
      </c>
      <c r="P48" s="218">
        <f t="shared" si="21"/>
        <v>0.9224975673865518</v>
      </c>
      <c r="Q48" s="165">
        <v>531.02</v>
      </c>
      <c r="R48" s="165">
        <f t="shared" si="4"/>
        <v>503.23</v>
      </c>
      <c r="S48" s="218">
        <f t="shared" si="22"/>
        <v>1.9476667545478514</v>
      </c>
      <c r="T48" s="157">
        <f>E48-жовтень!E48</f>
        <v>10</v>
      </c>
      <c r="U48" s="160">
        <f>F48-жовтень!F48</f>
        <v>26.309999999999945</v>
      </c>
      <c r="V48" s="161">
        <f t="shared" si="17"/>
        <v>16.309999999999945</v>
      </c>
      <c r="W48" s="165">
        <f t="shared" si="23"/>
        <v>2.6309999999999945</v>
      </c>
    </row>
    <row r="49" spans="1:23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 t="e">
        <f t="shared" si="18"/>
        <v>#DIV/0!</v>
      </c>
      <c r="I49" s="165">
        <f t="shared" si="19"/>
        <v>23.38</v>
      </c>
      <c r="J49" s="165"/>
      <c r="K49" s="165"/>
      <c r="L49" s="165"/>
      <c r="M49" s="165"/>
      <c r="N49" s="165">
        <v>0</v>
      </c>
      <c r="O49" s="165">
        <f t="shared" si="20"/>
        <v>0</v>
      </c>
      <c r="P49" s="218" t="e">
        <f t="shared" si="21"/>
        <v>#DIV/0!</v>
      </c>
      <c r="Q49" s="165"/>
      <c r="R49" s="165">
        <f t="shared" si="4"/>
        <v>23.38</v>
      </c>
      <c r="S49" s="218"/>
      <c r="T49" s="157">
        <f>E49-жовтень!E49</f>
        <v>0</v>
      </c>
      <c r="U49" s="160">
        <f>F49-жовтень!F49</f>
        <v>0</v>
      </c>
      <c r="V49" s="161">
        <f t="shared" si="17"/>
        <v>0</v>
      </c>
      <c r="W49" s="165"/>
    </row>
    <row r="50" spans="1:23" s="6" customFormat="1" ht="18">
      <c r="A50" s="8"/>
      <c r="B50" s="355" t="s">
        <v>78</v>
      </c>
      <c r="C50" s="72">
        <v>22012500</v>
      </c>
      <c r="D50" s="150">
        <v>11000</v>
      </c>
      <c r="E50" s="150">
        <v>10300</v>
      </c>
      <c r="F50" s="156">
        <v>17077.96</v>
      </c>
      <c r="G50" s="150">
        <f t="shared" si="16"/>
        <v>6777.959999999999</v>
      </c>
      <c r="H50" s="164">
        <f t="shared" si="18"/>
        <v>165.80543689320388</v>
      </c>
      <c r="I50" s="165">
        <f t="shared" si="19"/>
        <v>6077.959999999999</v>
      </c>
      <c r="J50" s="165">
        <f t="shared" si="24"/>
        <v>155.2541818181818</v>
      </c>
      <c r="K50" s="165"/>
      <c r="L50" s="165"/>
      <c r="M50" s="165"/>
      <c r="N50" s="165">
        <v>11422.5</v>
      </c>
      <c r="O50" s="165">
        <f t="shared" si="20"/>
        <v>-422.5</v>
      </c>
      <c r="P50" s="218">
        <f t="shared" si="21"/>
        <v>0.9630115999124534</v>
      </c>
      <c r="Q50" s="165">
        <v>8876.24</v>
      </c>
      <c r="R50" s="165">
        <f t="shared" si="4"/>
        <v>8201.72</v>
      </c>
      <c r="S50" s="218">
        <f t="shared" si="22"/>
        <v>1.9240083639018322</v>
      </c>
      <c r="T50" s="157">
        <f>E50-жовтень!E50</f>
        <v>660</v>
      </c>
      <c r="U50" s="160">
        <f>F50-жовтень!F50</f>
        <v>576.9099999999999</v>
      </c>
      <c r="V50" s="161">
        <f t="shared" si="17"/>
        <v>-83.09000000000015</v>
      </c>
      <c r="W50" s="165">
        <f t="shared" si="23"/>
        <v>0.8741060606060603</v>
      </c>
    </row>
    <row r="51" spans="1:23" s="6" customFormat="1" ht="31.5">
      <c r="A51" s="8"/>
      <c r="B51" s="355" t="s">
        <v>99</v>
      </c>
      <c r="C51" s="72">
        <v>22012600</v>
      </c>
      <c r="D51" s="150">
        <v>310</v>
      </c>
      <c r="E51" s="150">
        <v>285</v>
      </c>
      <c r="F51" s="156">
        <v>552.69</v>
      </c>
      <c r="G51" s="150">
        <f t="shared" si="16"/>
        <v>267.69000000000005</v>
      </c>
      <c r="H51" s="164">
        <f t="shared" si="18"/>
        <v>193.9263157894737</v>
      </c>
      <c r="I51" s="165">
        <f t="shared" si="19"/>
        <v>242.69000000000005</v>
      </c>
      <c r="J51" s="165">
        <f t="shared" si="24"/>
        <v>178.28709677419357</v>
      </c>
      <c r="K51" s="165"/>
      <c r="L51" s="165"/>
      <c r="M51" s="165"/>
      <c r="N51" s="165">
        <v>323.25</v>
      </c>
      <c r="O51" s="165">
        <f t="shared" si="20"/>
        <v>-13.25</v>
      </c>
      <c r="P51" s="218">
        <f t="shared" si="21"/>
        <v>0.9590100541376644</v>
      </c>
      <c r="Q51" s="165">
        <v>246.53</v>
      </c>
      <c r="R51" s="165">
        <f t="shared" si="4"/>
        <v>306.1600000000001</v>
      </c>
      <c r="S51" s="218">
        <f t="shared" si="22"/>
        <v>2.24187725631769</v>
      </c>
      <c r="T51" s="157">
        <f>E51-жовтень!E51</f>
        <v>25</v>
      </c>
      <c r="U51" s="160">
        <f>F51-жовтень!F51</f>
        <v>21.730000000000018</v>
      </c>
      <c r="V51" s="161">
        <f t="shared" si="17"/>
        <v>-3.269999999999982</v>
      </c>
      <c r="W51" s="165">
        <f t="shared" si="23"/>
        <v>0.8692000000000007</v>
      </c>
    </row>
    <row r="52" spans="1:23" s="6" customFormat="1" ht="31.5">
      <c r="A52" s="8"/>
      <c r="B52" s="33" t="s">
        <v>106</v>
      </c>
      <c r="C52" s="72">
        <v>22012900</v>
      </c>
      <c r="D52" s="150">
        <v>20</v>
      </c>
      <c r="E52" s="150">
        <v>19</v>
      </c>
      <c r="F52" s="156">
        <v>30.88</v>
      </c>
      <c r="G52" s="150">
        <f t="shared" si="16"/>
        <v>11.879999999999999</v>
      </c>
      <c r="H52" s="164">
        <f t="shared" si="18"/>
        <v>162.52631578947367</v>
      </c>
      <c r="I52" s="165">
        <f t="shared" si="19"/>
        <v>10.879999999999999</v>
      </c>
      <c r="J52" s="165">
        <f t="shared" si="24"/>
        <v>154.4</v>
      </c>
      <c r="K52" s="165"/>
      <c r="L52" s="165"/>
      <c r="M52" s="165"/>
      <c r="N52" s="165">
        <v>22.36</v>
      </c>
      <c r="O52" s="165">
        <f t="shared" si="20"/>
        <v>-2.3599999999999994</v>
      </c>
      <c r="P52" s="218">
        <f t="shared" si="21"/>
        <v>0.8944543828264758</v>
      </c>
      <c r="Q52" s="165">
        <v>16.96</v>
      </c>
      <c r="R52" s="165">
        <f t="shared" si="4"/>
        <v>13.919999999999998</v>
      </c>
      <c r="S52" s="218">
        <f t="shared" si="22"/>
        <v>1.820754716981132</v>
      </c>
      <c r="T52" s="157">
        <f>E52-жовтень!E52</f>
        <v>1</v>
      </c>
      <c r="U52" s="160">
        <f>F52-жовтень!F52</f>
        <v>0</v>
      </c>
      <c r="V52" s="161">
        <f t="shared" si="17"/>
        <v>-1</v>
      </c>
      <c r="W52" s="165">
        <f t="shared" si="23"/>
        <v>0</v>
      </c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6670</v>
      </c>
      <c r="F53" s="156">
        <v>5925.6</v>
      </c>
      <c r="G53" s="150">
        <f t="shared" si="16"/>
        <v>-744.3999999999996</v>
      </c>
      <c r="H53" s="164">
        <f t="shared" si="18"/>
        <v>88.83958020989505</v>
      </c>
      <c r="I53" s="165">
        <f t="shared" si="19"/>
        <v>-1349.3999999999996</v>
      </c>
      <c r="J53" s="165">
        <f t="shared" si="24"/>
        <v>81.45154639175259</v>
      </c>
      <c r="K53" s="165"/>
      <c r="L53" s="165"/>
      <c r="M53" s="165"/>
      <c r="N53" s="165">
        <v>7230.43</v>
      </c>
      <c r="O53" s="165">
        <f t="shared" si="20"/>
        <v>44.56999999999971</v>
      </c>
      <c r="P53" s="218">
        <f t="shared" si="21"/>
        <v>1.0061642253641898</v>
      </c>
      <c r="Q53" s="165">
        <v>6193.94</v>
      </c>
      <c r="R53" s="165">
        <f t="shared" si="4"/>
        <v>-268.33999999999924</v>
      </c>
      <c r="S53" s="218">
        <f t="shared" si="22"/>
        <v>0.9566770101098817</v>
      </c>
      <c r="T53" s="157">
        <f>E53-жовтень!E53</f>
        <v>605</v>
      </c>
      <c r="U53" s="160">
        <f>F53-жовтень!F53</f>
        <v>517.4100000000008</v>
      </c>
      <c r="V53" s="161">
        <f t="shared" si="17"/>
        <v>-87.58999999999924</v>
      </c>
      <c r="W53" s="165">
        <f t="shared" si="23"/>
        <v>0.855223140495869</v>
      </c>
    </row>
    <row r="54" spans="1:23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1090</v>
      </c>
      <c r="F54" s="156">
        <v>729.12</v>
      </c>
      <c r="G54" s="150">
        <f t="shared" si="16"/>
        <v>-360.88</v>
      </c>
      <c r="H54" s="164">
        <f t="shared" si="18"/>
        <v>66.89174311926605</v>
      </c>
      <c r="I54" s="165">
        <f t="shared" si="19"/>
        <v>-470.88</v>
      </c>
      <c r="J54" s="165">
        <f t="shared" si="24"/>
        <v>60.760000000000005</v>
      </c>
      <c r="K54" s="165"/>
      <c r="L54" s="165"/>
      <c r="M54" s="165"/>
      <c r="N54" s="165">
        <v>5161.34</v>
      </c>
      <c r="O54" s="165">
        <f t="shared" si="20"/>
        <v>-3961.34</v>
      </c>
      <c r="P54" s="218">
        <f t="shared" si="21"/>
        <v>0.23249776220903873</v>
      </c>
      <c r="Q54" s="165">
        <v>5010.53</v>
      </c>
      <c r="R54" s="165">
        <f t="shared" si="4"/>
        <v>-4281.41</v>
      </c>
      <c r="S54" s="218">
        <f t="shared" si="22"/>
        <v>0.1455175400606323</v>
      </c>
      <c r="T54" s="157">
        <f>E54-жовтень!E54</f>
        <v>105</v>
      </c>
      <c r="U54" s="160">
        <f>F54-жовтень!F54</f>
        <v>22.389999999999986</v>
      </c>
      <c r="V54" s="161">
        <f t="shared" si="17"/>
        <v>-82.61000000000001</v>
      </c>
      <c r="W54" s="165">
        <f t="shared" si="23"/>
        <v>0.21323809523809512</v>
      </c>
    </row>
    <row r="55" spans="1:23" s="6" customFormat="1" ht="15" hidden="1">
      <c r="A55" s="8"/>
      <c r="B55" s="361" t="s">
        <v>97</v>
      </c>
      <c r="C55" s="123">
        <v>22090100</v>
      </c>
      <c r="D55" s="103">
        <v>998</v>
      </c>
      <c r="E55" s="103">
        <v>910</v>
      </c>
      <c r="F55" s="140">
        <v>613.56</v>
      </c>
      <c r="G55" s="103">
        <f t="shared" si="16"/>
        <v>-296.44000000000005</v>
      </c>
      <c r="H55" s="105">
        <f t="shared" si="18"/>
        <v>67.42417582417582</v>
      </c>
      <c r="I55" s="104">
        <f t="shared" si="19"/>
        <v>-384.44000000000005</v>
      </c>
      <c r="J55" s="104">
        <f t="shared" si="24"/>
        <v>61.47895791583166</v>
      </c>
      <c r="K55" s="104"/>
      <c r="L55" s="104"/>
      <c r="M55" s="104"/>
      <c r="N55" s="104">
        <v>835.21</v>
      </c>
      <c r="O55" s="104">
        <f t="shared" si="20"/>
        <v>162.78999999999996</v>
      </c>
      <c r="P55" s="109">
        <f t="shared" si="21"/>
        <v>1.1949090647861016</v>
      </c>
      <c r="Q55" s="104">
        <v>702.3</v>
      </c>
      <c r="R55" s="370">
        <f t="shared" si="4"/>
        <v>-88.74000000000001</v>
      </c>
      <c r="S55" s="371">
        <f t="shared" si="22"/>
        <v>0.8736437419906022</v>
      </c>
      <c r="T55" s="105">
        <f>E55-жовтень!E55</f>
        <v>90</v>
      </c>
      <c r="U55" s="144">
        <f>F55-жовтень!F55</f>
        <v>18.399999999999977</v>
      </c>
      <c r="V55" s="106">
        <f t="shared" si="17"/>
        <v>-71.60000000000002</v>
      </c>
      <c r="W55" s="104">
        <f t="shared" si="23"/>
        <v>0.20444444444444418</v>
      </c>
    </row>
    <row r="56" spans="1:23" s="6" customFormat="1" ht="15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0.18</v>
      </c>
      <c r="G56" s="103">
        <f t="shared" si="16"/>
        <v>0.18</v>
      </c>
      <c r="H56" s="105" t="e">
        <f t="shared" si="18"/>
        <v>#DIV/0!</v>
      </c>
      <c r="I56" s="104">
        <f t="shared" si="19"/>
        <v>-0.8200000000000001</v>
      </c>
      <c r="J56" s="104">
        <f t="shared" si="24"/>
        <v>18</v>
      </c>
      <c r="K56" s="104"/>
      <c r="L56" s="104"/>
      <c r="M56" s="104"/>
      <c r="N56" s="104">
        <v>0.38</v>
      </c>
      <c r="O56" s="104">
        <f t="shared" si="20"/>
        <v>0.62</v>
      </c>
      <c r="P56" s="109">
        <f t="shared" si="21"/>
        <v>2.6315789473684212</v>
      </c>
      <c r="Q56" s="104">
        <v>0.29</v>
      </c>
      <c r="R56" s="370">
        <f t="shared" si="4"/>
        <v>-0.10999999999999999</v>
      </c>
      <c r="S56" s="371">
        <f t="shared" si="22"/>
        <v>0.6206896551724138</v>
      </c>
      <c r="T56" s="105">
        <f>E56-жовтень!E56</f>
        <v>0</v>
      </c>
      <c r="U56" s="144">
        <f>F56-жовтень!F56</f>
        <v>0.009999999999999981</v>
      </c>
      <c r="V56" s="106">
        <f t="shared" si="17"/>
        <v>0.009999999999999981</v>
      </c>
      <c r="W56" s="104"/>
    </row>
    <row r="57" spans="1:23" s="6" customFormat="1" ht="15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 t="e">
        <f t="shared" si="18"/>
        <v>#DIV/0!</v>
      </c>
      <c r="I57" s="104">
        <f t="shared" si="19"/>
        <v>-1</v>
      </c>
      <c r="J57" s="104">
        <f t="shared" si="24"/>
        <v>0</v>
      </c>
      <c r="K57" s="104"/>
      <c r="L57" s="104"/>
      <c r="M57" s="104"/>
      <c r="N57" s="104">
        <v>0.02</v>
      </c>
      <c r="O57" s="104">
        <f t="shared" si="20"/>
        <v>0.98</v>
      </c>
      <c r="P57" s="109">
        <f t="shared" si="21"/>
        <v>50</v>
      </c>
      <c r="Q57" s="104">
        <v>0.02</v>
      </c>
      <c r="R57" s="370">
        <f t="shared" si="4"/>
        <v>-0.02</v>
      </c>
      <c r="S57" s="371">
        <f t="shared" si="22"/>
        <v>0</v>
      </c>
      <c r="T57" s="105">
        <f>E57-жовтень!E57</f>
        <v>0</v>
      </c>
      <c r="U57" s="144">
        <f>F57-жовтень!F57</f>
        <v>0</v>
      </c>
      <c r="V57" s="106">
        <f t="shared" si="17"/>
        <v>0</v>
      </c>
      <c r="W57" s="104"/>
    </row>
    <row r="58" spans="1:23" s="6" customFormat="1" ht="15" hidden="1">
      <c r="A58" s="8"/>
      <c r="B58" s="361" t="s">
        <v>96</v>
      </c>
      <c r="C58" s="123">
        <v>22090400</v>
      </c>
      <c r="D58" s="103">
        <v>200</v>
      </c>
      <c r="E58" s="103">
        <v>180</v>
      </c>
      <c r="F58" s="140">
        <v>115.39</v>
      </c>
      <c r="G58" s="103">
        <f t="shared" si="16"/>
        <v>-64.61</v>
      </c>
      <c r="H58" s="105">
        <f t="shared" si="18"/>
        <v>64.10555555555555</v>
      </c>
      <c r="I58" s="104">
        <f t="shared" si="19"/>
        <v>-84.61</v>
      </c>
      <c r="J58" s="104">
        <f t="shared" si="24"/>
        <v>57.69499999999999</v>
      </c>
      <c r="K58" s="104"/>
      <c r="L58" s="104"/>
      <c r="M58" s="104"/>
      <c r="N58" s="104">
        <v>4325.74</v>
      </c>
      <c r="O58" s="104">
        <f t="shared" si="20"/>
        <v>-4125.74</v>
      </c>
      <c r="P58" s="109">
        <f t="shared" si="21"/>
        <v>0.04623486386144336</v>
      </c>
      <c r="Q58" s="104">
        <v>4307.92</v>
      </c>
      <c r="R58" s="370">
        <f t="shared" si="4"/>
        <v>-4192.53</v>
      </c>
      <c r="S58" s="371">
        <f t="shared" si="22"/>
        <v>0.026785548478151868</v>
      </c>
      <c r="T58" s="105">
        <f>E58-жовтень!E58</f>
        <v>15</v>
      </c>
      <c r="U58" s="144">
        <f>F58-жовтень!F58</f>
        <v>3.989999999999995</v>
      </c>
      <c r="V58" s="106">
        <f t="shared" si="17"/>
        <v>-11.010000000000005</v>
      </c>
      <c r="W58" s="104">
        <f t="shared" si="23"/>
        <v>0.2659999999999997</v>
      </c>
    </row>
    <row r="59" spans="1:23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>F59/E59*100</f>
        <v>81.60000000000001</v>
      </c>
      <c r="I59" s="165">
        <f t="shared" si="19"/>
        <v>-0.45999999999999996</v>
      </c>
      <c r="J59" s="165">
        <f t="shared" si="24"/>
        <v>81.60000000000001</v>
      </c>
      <c r="K59" s="165"/>
      <c r="L59" s="165"/>
      <c r="M59" s="165"/>
      <c r="N59" s="165">
        <v>2.46</v>
      </c>
      <c r="O59" s="165">
        <f t="shared" si="20"/>
        <v>0.040000000000000036</v>
      </c>
      <c r="P59" s="218">
        <f t="shared" si="21"/>
        <v>1.016260162601626</v>
      </c>
      <c r="Q59" s="165">
        <v>2.46</v>
      </c>
      <c r="R59" s="165">
        <f t="shared" si="4"/>
        <v>-0.41999999999999993</v>
      </c>
      <c r="S59" s="218">
        <f t="shared" si="22"/>
        <v>0.8292682926829269</v>
      </c>
      <c r="T59" s="157">
        <f>E59-жовтень!E59</f>
        <v>0</v>
      </c>
      <c r="U59" s="160">
        <f>F59-серпень!F59</f>
        <v>0</v>
      </c>
      <c r="V59" s="161">
        <f t="shared" si="17"/>
        <v>0</v>
      </c>
      <c r="W59" s="165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7100</v>
      </c>
      <c r="F60" s="156">
        <v>7044.94</v>
      </c>
      <c r="G60" s="150">
        <f t="shared" si="16"/>
        <v>-55.0600000000004</v>
      </c>
      <c r="H60" s="164">
        <f aca="true" t="shared" si="25" ref="H60:H66">F60/E60*100</f>
        <v>99.22450704225352</v>
      </c>
      <c r="I60" s="165">
        <f t="shared" si="19"/>
        <v>-305.0600000000004</v>
      </c>
      <c r="J60" s="165">
        <f t="shared" si="24"/>
        <v>95.8495238095238</v>
      </c>
      <c r="K60" s="165"/>
      <c r="L60" s="165"/>
      <c r="M60" s="165"/>
      <c r="N60" s="165">
        <v>6525.16</v>
      </c>
      <c r="O60" s="165">
        <f t="shared" si="20"/>
        <v>824.8400000000001</v>
      </c>
      <c r="P60" s="218">
        <f t="shared" si="21"/>
        <v>1.1264091608481632</v>
      </c>
      <c r="Q60" s="165">
        <v>5538.46</v>
      </c>
      <c r="R60" s="165">
        <f t="shared" si="4"/>
        <v>1506.4799999999996</v>
      </c>
      <c r="S60" s="218">
        <f t="shared" si="22"/>
        <v>1.2720034088898358</v>
      </c>
      <c r="T60" s="157">
        <f>E60-жовтень!E60</f>
        <v>350</v>
      </c>
      <c r="U60" s="160">
        <f>F60-жовтень!F60</f>
        <v>245.01999999999953</v>
      </c>
      <c r="V60" s="161">
        <f t="shared" si="17"/>
        <v>-104.98000000000047</v>
      </c>
      <c r="W60" s="165">
        <f t="shared" si="23"/>
        <v>0.7000571428571415</v>
      </c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25"/>
        <v>#DIV/0!</v>
      </c>
      <c r="I61" s="165">
        <f t="shared" si="19"/>
        <v>0</v>
      </c>
      <c r="J61" s="165" t="e">
        <f t="shared" si="24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4"/>
        <v>0</v>
      </c>
      <c r="S61" s="218" t="e">
        <f t="shared" si="22"/>
        <v>#DIV/0!</v>
      </c>
      <c r="T61" s="157">
        <f>E61-серпень!E61</f>
        <v>0</v>
      </c>
      <c r="U61" s="160">
        <f>F61-серпень!F61</f>
        <v>0</v>
      </c>
      <c r="V61" s="161">
        <f t="shared" si="17"/>
        <v>0</v>
      </c>
      <c r="W61" s="165" t="e">
        <f t="shared" si="23"/>
        <v>#DIV/0!</v>
      </c>
    </row>
    <row r="62" spans="1:23" s="6" customFormat="1" ht="30.75">
      <c r="A62" s="8"/>
      <c r="B62" s="50" t="s">
        <v>42</v>
      </c>
      <c r="C62" s="61"/>
      <c r="D62" s="103"/>
      <c r="E62" s="103"/>
      <c r="F62" s="201">
        <v>1839.04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/>
      <c r="S62" s="305">
        <f t="shared" si="22"/>
        <v>1.6176343821193278</v>
      </c>
      <c r="T62" s="157"/>
      <c r="U62" s="179">
        <f>F62-жовтень!F62</f>
        <v>65.82999999999993</v>
      </c>
      <c r="V62" s="166">
        <f t="shared" si="17"/>
        <v>65.82999999999993</v>
      </c>
      <c r="W62" s="165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25"/>
        <v>#DIV/0!</v>
      </c>
      <c r="I63" s="165">
        <f t="shared" si="19"/>
        <v>0</v>
      </c>
      <c r="J63" s="165" t="e">
        <f t="shared" si="24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4"/>
        <v>0</v>
      </c>
      <c r="S63" s="218" t="e">
        <f t="shared" si="22"/>
        <v>#DIV/0!</v>
      </c>
      <c r="T63" s="157">
        <f>E63-серпень!E63</f>
        <v>0</v>
      </c>
      <c r="U63" s="160">
        <f>F63-серпень!F63</f>
        <v>0</v>
      </c>
      <c r="V63" s="161">
        <f t="shared" si="17"/>
        <v>0</v>
      </c>
      <c r="W63" s="165" t="e">
        <f t="shared" si="23"/>
        <v>#DIV/0!</v>
      </c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140.38</v>
      </c>
      <c r="G64" s="150">
        <f t="shared" si="16"/>
        <v>50.379999999999995</v>
      </c>
      <c r="H64" s="164">
        <f t="shared" si="25"/>
        <v>155.97777777777776</v>
      </c>
      <c r="I64" s="165">
        <f t="shared" si="19"/>
        <v>-19.620000000000005</v>
      </c>
      <c r="J64" s="165">
        <f t="shared" si="24"/>
        <v>87.7375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4"/>
        <v>-18.55000000000001</v>
      </c>
      <c r="S64" s="218">
        <f t="shared" si="22"/>
        <v>0.8832819480274334</v>
      </c>
      <c r="T64" s="157">
        <f>E64-жовтень!E64</f>
        <v>0</v>
      </c>
      <c r="U64" s="160">
        <f>F64-жовтень!F64</f>
        <v>20.799999999999997</v>
      </c>
      <c r="V64" s="161">
        <f t="shared" si="17"/>
        <v>20.799999999999997</v>
      </c>
      <c r="W64" s="165" t="e">
        <f t="shared" si="23"/>
        <v>#DIV/0!</v>
      </c>
    </row>
    <row r="65" spans="1:23" s="6" customFormat="1" ht="30.75">
      <c r="A65" s="8"/>
      <c r="B65" s="131" t="s">
        <v>44</v>
      </c>
      <c r="C65" s="43">
        <v>31010200</v>
      </c>
      <c r="D65" s="150">
        <v>15</v>
      </c>
      <c r="E65" s="150">
        <v>13.8</v>
      </c>
      <c r="F65" s="156">
        <v>34.22</v>
      </c>
      <c r="G65" s="150">
        <f t="shared" si="16"/>
        <v>20.419999999999998</v>
      </c>
      <c r="H65" s="164">
        <f t="shared" si="25"/>
        <v>247.9710144927536</v>
      </c>
      <c r="I65" s="165">
        <f t="shared" si="19"/>
        <v>19.22</v>
      </c>
      <c r="J65" s="165">
        <f t="shared" si="24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4"/>
        <v>20.7</v>
      </c>
      <c r="S65" s="218">
        <f t="shared" si="22"/>
        <v>2.5310650887573964</v>
      </c>
      <c r="T65" s="157">
        <f>E65-жовтень!E65</f>
        <v>1.200000000000001</v>
      </c>
      <c r="U65" s="160">
        <f>F65-жовтень!F65</f>
        <v>0</v>
      </c>
      <c r="V65" s="161">
        <f t="shared" si="17"/>
        <v>-1.200000000000001</v>
      </c>
      <c r="W65" s="165">
        <f t="shared" si="23"/>
        <v>0</v>
      </c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</v>
      </c>
      <c r="G66" s="150">
        <f t="shared" si="16"/>
        <v>-5</v>
      </c>
      <c r="H66" s="164" t="e">
        <f t="shared" si="25"/>
        <v>#DIV/0!</v>
      </c>
      <c r="I66" s="165">
        <f t="shared" si="19"/>
        <v>-5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4"/>
        <v>-6.02</v>
      </c>
      <c r="S66" s="218">
        <f t="shared" si="22"/>
        <v>-4.901960784313726</v>
      </c>
      <c r="T66" s="157">
        <f>E66-жовтень!E66</f>
        <v>0</v>
      </c>
      <c r="U66" s="160">
        <f>F66-жовтень!F66</f>
        <v>0.03000000000000025</v>
      </c>
      <c r="V66" s="161">
        <f t="shared" si="17"/>
        <v>0.03000000000000025</v>
      </c>
      <c r="W66" s="165"/>
    </row>
    <row r="67" spans="1:23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1233933.3</v>
      </c>
      <c r="F67" s="151">
        <f>F8+F41+F65+F66</f>
        <v>1170270.0499999998</v>
      </c>
      <c r="G67" s="151">
        <f>F67-E67</f>
        <v>-63663.25000000023</v>
      </c>
      <c r="H67" s="152">
        <f>F67/E67*100</f>
        <v>94.84062469178842</v>
      </c>
      <c r="I67" s="153">
        <f>F67-D67</f>
        <v>-187221.05000000028</v>
      </c>
      <c r="J67" s="153">
        <f>F67/D67*100</f>
        <v>86.20830368611622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803163.42</v>
      </c>
      <c r="R67" s="153">
        <f>F67-Q67</f>
        <v>367106.6299999998</v>
      </c>
      <c r="S67" s="219">
        <f>F67/Q67</f>
        <v>1.4570758837597457</v>
      </c>
      <c r="T67" s="151">
        <f>T8+T41+T65+T66</f>
        <v>119162</v>
      </c>
      <c r="U67" s="151">
        <f>U8+U41+U65+U66</f>
        <v>38225.9</v>
      </c>
      <c r="V67" s="194">
        <f>U67-T67</f>
        <v>-80936.1</v>
      </c>
      <c r="W67" s="153">
        <f>U67/T67*100</f>
        <v>32.07893455967506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</row>
    <row r="71" spans="2:23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</row>
    <row r="72" spans="2:23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0.01</v>
      </c>
      <c r="R72" s="167">
        <f>F72-Q72</f>
        <v>0</v>
      </c>
      <c r="S72" s="209">
        <f>F72/Q72</f>
        <v>1</v>
      </c>
      <c r="T72" s="162">
        <f>E72-квітень!E72</f>
        <v>0</v>
      </c>
      <c r="U72" s="182">
        <f>F72-квітень!F72</f>
        <v>0</v>
      </c>
      <c r="V72" s="167"/>
      <c r="W72" s="167"/>
    </row>
    <row r="73" spans="2:23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E73-жовтень!E73</f>
        <v>0</v>
      </c>
      <c r="U73" s="160">
        <f>F73-жовтень!F73</f>
        <v>0</v>
      </c>
      <c r="V73" s="167">
        <f>U73-T73</f>
        <v>0</v>
      </c>
      <c r="W73" s="167"/>
    </row>
    <row r="74" spans="2:23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10.18</v>
      </c>
      <c r="R74" s="187">
        <f aca="true" t="shared" si="26" ref="R74:R86">F74-Q74</f>
        <v>-12.81</v>
      </c>
      <c r="S74" s="214">
        <f aca="true" t="shared" si="27" ref="S74:S89">F74/Q74</f>
        <v>-0.25834970530451873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</row>
    <row r="75" spans="2:23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8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29" ref="O75:O86">D75-N75</f>
        <v>0</v>
      </c>
      <c r="P75" s="214" t="e">
        <f aca="true" t="shared" si="30" ref="P75:P86">D75/N75</f>
        <v>#DIV/0!</v>
      </c>
      <c r="Q75" s="187">
        <v>0</v>
      </c>
      <c r="R75" s="187">
        <f t="shared" si="26"/>
        <v>35.57</v>
      </c>
      <c r="S75" s="209"/>
      <c r="T75" s="186">
        <f>E75-жовтень!E75</f>
        <v>0</v>
      </c>
      <c r="U75" s="289">
        <f>F75-жовтень!F75</f>
        <v>0</v>
      </c>
      <c r="V75" s="187">
        <f aca="true" t="shared" si="31" ref="V75:V86">U75-T75</f>
        <v>0</v>
      </c>
      <c r="W75" s="187"/>
    </row>
    <row r="76" spans="2:23" ht="31.5">
      <c r="B76" s="23" t="s">
        <v>29</v>
      </c>
      <c r="C76" s="73">
        <v>31030000</v>
      </c>
      <c r="D76" s="180">
        <v>100811.04</v>
      </c>
      <c r="E76" s="180">
        <v>79505.01</v>
      </c>
      <c r="F76" s="181">
        <v>938.04</v>
      </c>
      <c r="G76" s="162">
        <f t="shared" si="28"/>
        <v>-78566.97</v>
      </c>
      <c r="H76" s="164">
        <f>F76/E76*100</f>
        <v>1.1798501754795074</v>
      </c>
      <c r="I76" s="167">
        <f>F76-D76</f>
        <v>-99873</v>
      </c>
      <c r="J76" s="167">
        <f>F76/D76*100</f>
        <v>0.9304933269213371</v>
      </c>
      <c r="K76" s="167"/>
      <c r="L76" s="167"/>
      <c r="M76" s="167"/>
      <c r="N76" s="167">
        <v>4618.99</v>
      </c>
      <c r="O76" s="167">
        <f t="shared" si="29"/>
        <v>96192.04999999999</v>
      </c>
      <c r="P76" s="209">
        <f t="shared" si="30"/>
        <v>21.825342769739706</v>
      </c>
      <c r="Q76" s="167">
        <v>2052.2</v>
      </c>
      <c r="R76" s="167">
        <f t="shared" si="26"/>
        <v>-1114.1599999999999</v>
      </c>
      <c r="S76" s="209">
        <f t="shared" si="27"/>
        <v>0.4570899522463698</v>
      </c>
      <c r="T76" s="157">
        <f>E76-жовтень!E76</f>
        <v>20855.899999999994</v>
      </c>
      <c r="U76" s="160">
        <f>F76-жовтень!F76</f>
        <v>0.009999999999990905</v>
      </c>
      <c r="V76" s="167">
        <f t="shared" si="31"/>
        <v>-20855.889999999996</v>
      </c>
      <c r="W76" s="167">
        <f>U76/T76*100</f>
        <v>4.7948062658484686E-05</v>
      </c>
    </row>
    <row r="77" spans="2:23" ht="18">
      <c r="B77" s="23" t="s">
        <v>30</v>
      </c>
      <c r="C77" s="73">
        <v>33010000</v>
      </c>
      <c r="D77" s="180">
        <f>8000+46000</f>
        <v>54000</v>
      </c>
      <c r="E77" s="180">
        <v>33630</v>
      </c>
      <c r="F77" s="181">
        <v>7626.13</v>
      </c>
      <c r="G77" s="162">
        <f t="shared" si="28"/>
        <v>-26003.87</v>
      </c>
      <c r="H77" s="164">
        <f>F77/E77*100</f>
        <v>22.67656853999405</v>
      </c>
      <c r="I77" s="167">
        <f aca="true" t="shared" si="32" ref="I77:I86">F77-D77</f>
        <v>-46373.87</v>
      </c>
      <c r="J77" s="167">
        <f>F77/D77*100</f>
        <v>14.122462962962965</v>
      </c>
      <c r="K77" s="167"/>
      <c r="L77" s="167"/>
      <c r="M77" s="167"/>
      <c r="N77" s="167">
        <v>10435.77</v>
      </c>
      <c r="O77" s="167">
        <f t="shared" si="29"/>
        <v>43564.229999999996</v>
      </c>
      <c r="P77" s="209">
        <f t="shared" si="30"/>
        <v>5.174510361956999</v>
      </c>
      <c r="Q77" s="167">
        <v>7241.5</v>
      </c>
      <c r="R77" s="167">
        <f t="shared" si="26"/>
        <v>384.6300000000001</v>
      </c>
      <c r="S77" s="209">
        <f t="shared" si="27"/>
        <v>1.0531146861838017</v>
      </c>
      <c r="T77" s="157">
        <f>E77-жовтень!E77</f>
        <v>3600</v>
      </c>
      <c r="U77" s="160">
        <f>F77-жовтень!F77</f>
        <v>42.93000000000029</v>
      </c>
      <c r="V77" s="167">
        <f t="shared" si="31"/>
        <v>-3557.0699999999997</v>
      </c>
      <c r="W77" s="167">
        <f>U77/T77*100</f>
        <v>1.192500000000008</v>
      </c>
    </row>
    <row r="78" spans="2:23" ht="31.5">
      <c r="B78" s="23" t="s">
        <v>54</v>
      </c>
      <c r="C78" s="73">
        <v>24170000</v>
      </c>
      <c r="D78" s="180">
        <f>10000+69000</f>
        <v>79000</v>
      </c>
      <c r="E78" s="180">
        <v>55300</v>
      </c>
      <c r="F78" s="181">
        <v>14889.31</v>
      </c>
      <c r="G78" s="162">
        <f t="shared" si="28"/>
        <v>-40410.69</v>
      </c>
      <c r="H78" s="164">
        <f>F78/E78*100</f>
        <v>26.924611211573236</v>
      </c>
      <c r="I78" s="167">
        <f t="shared" si="32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29"/>
        <v>66406.81</v>
      </c>
      <c r="P78" s="209">
        <f t="shared" si="30"/>
        <v>6.273231802267733</v>
      </c>
      <c r="Q78" s="167">
        <v>12246.75</v>
      </c>
      <c r="R78" s="167">
        <f t="shared" si="26"/>
        <v>2642.5599999999995</v>
      </c>
      <c r="S78" s="209">
        <f t="shared" si="27"/>
        <v>1.2157764304815564</v>
      </c>
      <c r="T78" s="157">
        <f>E78-жовтень!E78</f>
        <v>23700</v>
      </c>
      <c r="U78" s="160">
        <f>F78-жовтень!F78</f>
        <v>0</v>
      </c>
      <c r="V78" s="167">
        <f t="shared" si="31"/>
        <v>-23700</v>
      </c>
      <c r="W78" s="167">
        <f>U78/T78*100</f>
        <v>0</v>
      </c>
    </row>
    <row r="79" spans="2:23" ht="18">
      <c r="B79" s="23" t="s">
        <v>101</v>
      </c>
      <c r="C79" s="73">
        <v>24110700</v>
      </c>
      <c r="D79" s="180">
        <v>12</v>
      </c>
      <c r="E79" s="180">
        <v>11</v>
      </c>
      <c r="F79" s="181">
        <v>13</v>
      </c>
      <c r="G79" s="162">
        <f t="shared" si="28"/>
        <v>2</v>
      </c>
      <c r="H79" s="164">
        <f>F79/E79*100</f>
        <v>118.18181818181819</v>
      </c>
      <c r="I79" s="167">
        <f t="shared" si="32"/>
        <v>1</v>
      </c>
      <c r="J79" s="167">
        <f>F79/D79*100</f>
        <v>108.33333333333333</v>
      </c>
      <c r="K79" s="167"/>
      <c r="L79" s="167"/>
      <c r="M79" s="167"/>
      <c r="N79" s="167">
        <v>13</v>
      </c>
      <c r="O79" s="167">
        <f t="shared" si="29"/>
        <v>-1</v>
      </c>
      <c r="P79" s="209">
        <f t="shared" si="30"/>
        <v>0.9230769230769231</v>
      </c>
      <c r="Q79" s="167">
        <v>11</v>
      </c>
      <c r="R79" s="167">
        <f t="shared" si="26"/>
        <v>2</v>
      </c>
      <c r="S79" s="209">
        <f t="shared" si="27"/>
        <v>1.1818181818181819</v>
      </c>
      <c r="T79" s="157">
        <f>E79-жовтень!E79</f>
        <v>1</v>
      </c>
      <c r="U79" s="160">
        <f>F79-жовтень!F79</f>
        <v>1</v>
      </c>
      <c r="V79" s="167">
        <f t="shared" si="31"/>
        <v>0</v>
      </c>
      <c r="W79" s="167">
        <f>U79/T79*100</f>
        <v>100</v>
      </c>
    </row>
    <row r="80" spans="2:23" ht="33">
      <c r="B80" s="28" t="s">
        <v>51</v>
      </c>
      <c r="C80" s="65"/>
      <c r="D80" s="183">
        <f>D76+D77+D78+D79</f>
        <v>233823.03999999998</v>
      </c>
      <c r="E80" s="183">
        <f>E76+E77+E78+E79</f>
        <v>168446.01</v>
      </c>
      <c r="F80" s="184">
        <f>F76+F77+F78+F79</f>
        <v>23466.48</v>
      </c>
      <c r="G80" s="185">
        <f t="shared" si="28"/>
        <v>-144979.53</v>
      </c>
      <c r="H80" s="186">
        <f>F80/E80*100</f>
        <v>13.931158120040955</v>
      </c>
      <c r="I80" s="187">
        <f t="shared" si="32"/>
        <v>-210356.55999999997</v>
      </c>
      <c r="J80" s="187">
        <f>F80/D80*100</f>
        <v>10.035999874092818</v>
      </c>
      <c r="K80" s="187"/>
      <c r="L80" s="187"/>
      <c r="M80" s="187"/>
      <c r="N80" s="187">
        <v>27660.95</v>
      </c>
      <c r="O80" s="187">
        <f t="shared" si="29"/>
        <v>206162.08999999997</v>
      </c>
      <c r="P80" s="214">
        <f t="shared" si="30"/>
        <v>8.453181832149655</v>
      </c>
      <c r="Q80" s="187">
        <v>21551.45</v>
      </c>
      <c r="R80" s="167">
        <f t="shared" si="26"/>
        <v>1915.0299999999988</v>
      </c>
      <c r="S80" s="209">
        <f t="shared" si="27"/>
        <v>1.0888585222804033</v>
      </c>
      <c r="T80" s="185">
        <f>T76+T77+T78+T79</f>
        <v>48156.899999999994</v>
      </c>
      <c r="U80" s="189">
        <f>U76+U77+U78+U79</f>
        <v>43.94000000000028</v>
      </c>
      <c r="V80" s="187">
        <f t="shared" si="31"/>
        <v>-48112.95999999999</v>
      </c>
      <c r="W80" s="187">
        <f>U80/T80*100</f>
        <v>0.09124341475468788</v>
      </c>
    </row>
    <row r="81" spans="2:23" ht="46.5">
      <c r="B81" s="12" t="s">
        <v>40</v>
      </c>
      <c r="C81" s="75">
        <v>24062100</v>
      </c>
      <c r="D81" s="180">
        <v>40</v>
      </c>
      <c r="E81" s="180">
        <v>34</v>
      </c>
      <c r="F81" s="181">
        <v>49.17</v>
      </c>
      <c r="G81" s="162">
        <f t="shared" si="28"/>
        <v>15.170000000000002</v>
      </c>
      <c r="H81" s="164"/>
      <c r="I81" s="167">
        <f t="shared" si="32"/>
        <v>9.170000000000002</v>
      </c>
      <c r="J81" s="167"/>
      <c r="K81" s="167"/>
      <c r="L81" s="167"/>
      <c r="M81" s="167"/>
      <c r="N81" s="167">
        <v>69.99</v>
      </c>
      <c r="O81" s="167">
        <f t="shared" si="29"/>
        <v>-29.989999999999995</v>
      </c>
      <c r="P81" s="209">
        <f t="shared" si="30"/>
        <v>0.5715102157451065</v>
      </c>
      <c r="Q81" s="167">
        <v>35.95</v>
      </c>
      <c r="R81" s="167">
        <f t="shared" si="26"/>
        <v>13.219999999999999</v>
      </c>
      <c r="S81" s="209">
        <f t="shared" si="27"/>
        <v>1.3677329624478443</v>
      </c>
      <c r="T81" s="157">
        <f>E81-жовтень!E81</f>
        <v>15</v>
      </c>
      <c r="U81" s="160">
        <f>F81-жовтень!F81</f>
        <v>11.030000000000001</v>
      </c>
      <c r="V81" s="167">
        <f t="shared" si="31"/>
        <v>-3.969999999999999</v>
      </c>
      <c r="W81" s="167"/>
    </row>
    <row r="82" spans="2:23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8"/>
        <v>0</v>
      </c>
      <c r="H82" s="164"/>
      <c r="I82" s="167">
        <f t="shared" si="32"/>
        <v>0</v>
      </c>
      <c r="J82" s="190"/>
      <c r="K82" s="190"/>
      <c r="L82" s="190"/>
      <c r="M82" s="190"/>
      <c r="N82" s="190"/>
      <c r="O82" s="167">
        <f t="shared" si="29"/>
        <v>0</v>
      </c>
      <c r="P82" s="209" t="e">
        <f t="shared" si="30"/>
        <v>#DIV/0!</v>
      </c>
      <c r="Q82" s="167">
        <v>0</v>
      </c>
      <c r="R82" s="167">
        <f t="shared" si="26"/>
        <v>0</v>
      </c>
      <c r="S82" s="209" t="e">
        <f t="shared" si="27"/>
        <v>#DIV/0!</v>
      </c>
      <c r="T82" s="157">
        <f>E82-жовтень!E82</f>
        <v>0</v>
      </c>
      <c r="U82" s="160">
        <f>F82-жовтень!F82</f>
        <v>0</v>
      </c>
      <c r="V82" s="167">
        <f t="shared" si="31"/>
        <v>0</v>
      </c>
      <c r="W82" s="190"/>
    </row>
    <row r="83" spans="2:23" ht="18">
      <c r="B83" s="23" t="s">
        <v>46</v>
      </c>
      <c r="C83" s="73">
        <v>19010000</v>
      </c>
      <c r="D83" s="180">
        <v>8360</v>
      </c>
      <c r="E83" s="180">
        <v>8359.5</v>
      </c>
      <c r="F83" s="181">
        <v>6805.62</v>
      </c>
      <c r="G83" s="162">
        <f t="shared" si="28"/>
        <v>-1553.88</v>
      </c>
      <c r="H83" s="164">
        <f>F83/E83*100</f>
        <v>81.41180692625157</v>
      </c>
      <c r="I83" s="167">
        <f t="shared" si="32"/>
        <v>-1554.38</v>
      </c>
      <c r="J83" s="167">
        <f>F83/D83*100</f>
        <v>81.40693779904305</v>
      </c>
      <c r="K83" s="167"/>
      <c r="L83" s="167"/>
      <c r="M83" s="167"/>
      <c r="N83" s="167">
        <v>8352.68</v>
      </c>
      <c r="O83" s="167">
        <f t="shared" si="29"/>
        <v>7.319999999999709</v>
      </c>
      <c r="P83" s="209">
        <f t="shared" si="30"/>
        <v>1.0008763654300177</v>
      </c>
      <c r="Q83" s="167">
        <v>6836.07</v>
      </c>
      <c r="R83" s="167">
        <f t="shared" si="26"/>
        <v>-30.449999999999818</v>
      </c>
      <c r="S83" s="209">
        <f t="shared" si="27"/>
        <v>0.9955456863373254</v>
      </c>
      <c r="T83" s="157">
        <f>E83-жовтень!E83</f>
        <v>1959.5</v>
      </c>
      <c r="U83" s="160">
        <f>F83-жовтень!F83</f>
        <v>12.6899999999996</v>
      </c>
      <c r="V83" s="167">
        <f t="shared" si="31"/>
        <v>-1946.8100000000004</v>
      </c>
      <c r="W83" s="167">
        <f>U83/T83*100</f>
        <v>0.6476141872926563</v>
      </c>
    </row>
    <row r="84" spans="2:23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8"/>
        <v>0.08</v>
      </c>
      <c r="H84" s="164"/>
      <c r="I84" s="167">
        <f t="shared" si="32"/>
        <v>0.08</v>
      </c>
      <c r="J84" s="167"/>
      <c r="K84" s="167"/>
      <c r="L84" s="167"/>
      <c r="M84" s="167"/>
      <c r="N84" s="167">
        <v>1.48</v>
      </c>
      <c r="O84" s="167">
        <f t="shared" si="29"/>
        <v>-1.48</v>
      </c>
      <c r="P84" s="209">
        <f t="shared" si="30"/>
        <v>0</v>
      </c>
      <c r="Q84" s="167">
        <v>1.34</v>
      </c>
      <c r="R84" s="167">
        <f t="shared" si="26"/>
        <v>-1.26</v>
      </c>
      <c r="S84" s="209">
        <f t="shared" si="27"/>
        <v>0.05970149253731343</v>
      </c>
      <c r="T84" s="157">
        <f>E84-жовтень!E84</f>
        <v>0</v>
      </c>
      <c r="U84" s="160">
        <f>F84-жовтень!F84</f>
        <v>0</v>
      </c>
      <c r="V84" s="167">
        <f t="shared" si="31"/>
        <v>0</v>
      </c>
      <c r="W84" s="190"/>
    </row>
    <row r="85" spans="2:23" ht="30.75">
      <c r="B85" s="28" t="s">
        <v>47</v>
      </c>
      <c r="C85" s="73"/>
      <c r="D85" s="183">
        <f>D81+D84+D82+D83</f>
        <v>8400</v>
      </c>
      <c r="E85" s="183">
        <f>E81+E84+E82+E83</f>
        <v>8393.5</v>
      </c>
      <c r="F85" s="184">
        <f>F81+F84+F82+F83</f>
        <v>6854.87</v>
      </c>
      <c r="G85" s="185">
        <f t="shared" si="28"/>
        <v>-1538.63</v>
      </c>
      <c r="H85" s="186">
        <f>F85/E85*100</f>
        <v>81.66879132662179</v>
      </c>
      <c r="I85" s="187">
        <f t="shared" si="32"/>
        <v>-1545.13</v>
      </c>
      <c r="J85" s="187">
        <f>F85/D85*100</f>
        <v>81.60559523809525</v>
      </c>
      <c r="K85" s="187"/>
      <c r="L85" s="187"/>
      <c r="M85" s="187"/>
      <c r="N85" s="187">
        <v>8424.15</v>
      </c>
      <c r="O85" s="187">
        <f t="shared" si="29"/>
        <v>-24.149999999999636</v>
      </c>
      <c r="P85" s="214">
        <f t="shared" si="30"/>
        <v>0.9971332419294529</v>
      </c>
      <c r="Q85" s="187">
        <v>6873.35</v>
      </c>
      <c r="R85" s="167">
        <f t="shared" si="26"/>
        <v>-18.480000000000473</v>
      </c>
      <c r="S85" s="209">
        <f t="shared" si="27"/>
        <v>0.997311354725134</v>
      </c>
      <c r="T85" s="185">
        <f>T81+T84+T82+T83</f>
        <v>1974.5</v>
      </c>
      <c r="U85" s="189">
        <f>U81+U84+U82+U83</f>
        <v>23.7199999999996</v>
      </c>
      <c r="V85" s="187">
        <f t="shared" si="31"/>
        <v>-1950.7800000000004</v>
      </c>
      <c r="W85" s="187">
        <f>U85/T85*100</f>
        <v>1.2013167890605014</v>
      </c>
    </row>
    <row r="86" spans="2:23" ht="30.75">
      <c r="B86" s="12" t="s">
        <v>41</v>
      </c>
      <c r="C86" s="43">
        <v>24110900</v>
      </c>
      <c r="D86" s="180">
        <v>38</v>
      </c>
      <c r="E86" s="180">
        <v>38</v>
      </c>
      <c r="F86" s="181">
        <v>27.25</v>
      </c>
      <c r="G86" s="162">
        <f t="shared" si="28"/>
        <v>-10.75</v>
      </c>
      <c r="H86" s="164">
        <f>F86/E86*100</f>
        <v>71.71052631578947</v>
      </c>
      <c r="I86" s="167">
        <f t="shared" si="32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29"/>
        <v>2.6700000000000017</v>
      </c>
      <c r="P86" s="209">
        <f t="shared" si="30"/>
        <v>1.075573167279932</v>
      </c>
      <c r="Q86" s="187">
        <v>27.47</v>
      </c>
      <c r="R86" s="167">
        <f t="shared" si="26"/>
        <v>-0.21999999999999886</v>
      </c>
      <c r="S86" s="209">
        <f t="shared" si="27"/>
        <v>0.9919912631962141</v>
      </c>
      <c r="T86" s="157">
        <f>E86-жовтень!E86</f>
        <v>2.700000000000003</v>
      </c>
      <c r="U86" s="160">
        <f>F86-жовтень!F86</f>
        <v>0</v>
      </c>
      <c r="V86" s="167">
        <f t="shared" si="31"/>
        <v>-2.700000000000003</v>
      </c>
      <c r="W86" s="167">
        <f>U86/T86*100</f>
        <v>0</v>
      </c>
    </row>
    <row r="87" spans="2:23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7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</row>
    <row r="88" spans="2:23" ht="23.25" customHeight="1">
      <c r="B88" s="306" t="s">
        <v>31</v>
      </c>
      <c r="C88" s="307"/>
      <c r="D88" s="308">
        <f>D74+D75+D80+D85+D86</f>
        <v>242261.03999999998</v>
      </c>
      <c r="E88" s="308">
        <f>E74+E75+E80+E85+E86</f>
        <v>176877.51</v>
      </c>
      <c r="F88" s="308">
        <f>F74+F75+F80+F85+F86</f>
        <v>30381.539999999997</v>
      </c>
      <c r="G88" s="309">
        <f>F88-E88</f>
        <v>-146495.97</v>
      </c>
      <c r="H88" s="310">
        <f>F88/E88*100</f>
        <v>17.17659865293219</v>
      </c>
      <c r="I88" s="301">
        <f>F88-D88</f>
        <v>-211879.49999999997</v>
      </c>
      <c r="J88" s="301">
        <f>F88/D88*100</f>
        <v>12.540827860724118</v>
      </c>
      <c r="K88" s="301"/>
      <c r="L88" s="301"/>
      <c r="M88" s="301"/>
      <c r="N88" s="301">
        <v>36110.25</v>
      </c>
      <c r="O88" s="301">
        <f>D88-N88</f>
        <v>206150.78999999998</v>
      </c>
      <c r="P88" s="302">
        <f>D88/N88</f>
        <v>6.708927243649656</v>
      </c>
      <c r="Q88" s="308">
        <v>28442.09</v>
      </c>
      <c r="R88" s="301">
        <f>F88-Q88</f>
        <v>1939.449999999997</v>
      </c>
      <c r="S88" s="302">
        <f t="shared" si="27"/>
        <v>1.0681894333362982</v>
      </c>
      <c r="T88" s="308">
        <f>T74+T75+T80+T85+T86</f>
        <v>50134.09999999999</v>
      </c>
      <c r="U88" s="308">
        <f>U74+U75+U80+U85+U86</f>
        <v>67.65999999999988</v>
      </c>
      <c r="V88" s="301">
        <f>U88-T88</f>
        <v>-50066.43999999999</v>
      </c>
      <c r="W88" s="301">
        <f>U88/T88*100</f>
        <v>0.13495804252993449</v>
      </c>
    </row>
    <row r="89" spans="2:23" ht="17.25">
      <c r="B89" s="311" t="s">
        <v>182</v>
      </c>
      <c r="C89" s="307"/>
      <c r="D89" s="308">
        <f>D67+D88</f>
        <v>1599752.1400000001</v>
      </c>
      <c r="E89" s="308">
        <f>E67+E88</f>
        <v>1410810.81</v>
      </c>
      <c r="F89" s="308">
        <f>F67+F88</f>
        <v>1200651.5899999999</v>
      </c>
      <c r="G89" s="309">
        <f>F89-E89</f>
        <v>-210159.2200000002</v>
      </c>
      <c r="H89" s="310">
        <f>F89/E89*100</f>
        <v>85.10365681136224</v>
      </c>
      <c r="I89" s="301">
        <f>F89-D89</f>
        <v>-399100.5500000003</v>
      </c>
      <c r="J89" s="301">
        <f>F89/D89*100</f>
        <v>75.05235092231224</v>
      </c>
      <c r="K89" s="301"/>
      <c r="L89" s="301"/>
      <c r="M89" s="301"/>
      <c r="N89" s="301">
        <v>1089679.76</v>
      </c>
      <c r="O89" s="301">
        <f>D89-N89</f>
        <v>510072.3800000001</v>
      </c>
      <c r="P89" s="302">
        <f>D89/N89</f>
        <v>1.4680938370370393</v>
      </c>
      <c r="Q89" s="301">
        <f>Q67+Q88</f>
        <v>831605.51</v>
      </c>
      <c r="R89" s="301">
        <f>R67+R88</f>
        <v>369046.0799999998</v>
      </c>
      <c r="S89" s="302">
        <f t="shared" si="27"/>
        <v>1.4437754146193666</v>
      </c>
      <c r="T89" s="309">
        <f>T67+T88</f>
        <v>169296.09999999998</v>
      </c>
      <c r="U89" s="309">
        <f>U67+U88</f>
        <v>38293.560000000005</v>
      </c>
      <c r="V89" s="301">
        <f>U89-T89</f>
        <v>-131002.53999999998</v>
      </c>
      <c r="W89" s="301">
        <f>U89/T89*100</f>
        <v>22.619280656790092</v>
      </c>
    </row>
    <row r="90" spans="2:21" ht="15">
      <c r="B90" s="20" t="s">
        <v>34</v>
      </c>
      <c r="U90" s="25"/>
    </row>
    <row r="91" spans="2:21" ht="15">
      <c r="B91" s="4" t="s">
        <v>36</v>
      </c>
      <c r="C91" s="76">
        <v>15</v>
      </c>
      <c r="D91" s="4" t="s">
        <v>35</v>
      </c>
      <c r="U91" s="78"/>
    </row>
    <row r="92" spans="2:23" ht="30.75">
      <c r="B92" s="52" t="s">
        <v>53</v>
      </c>
      <c r="C92" s="29">
        <f>IF(V67&lt;0,ABS(V67/C91),0)</f>
        <v>5395.740000000001</v>
      </c>
      <c r="D92" s="4" t="s">
        <v>24</v>
      </c>
      <c r="G92" s="402"/>
      <c r="H92" s="402"/>
      <c r="I92" s="402"/>
      <c r="J92" s="402"/>
      <c r="K92" s="84"/>
      <c r="L92" s="84"/>
      <c r="M92" s="84"/>
      <c r="N92" s="84"/>
      <c r="O92" s="84"/>
      <c r="P92" s="342"/>
      <c r="Q92" s="84"/>
      <c r="R92" s="84"/>
      <c r="S92" s="84"/>
      <c r="W92" s="25"/>
    </row>
    <row r="93" spans="2:22" ht="34.5" customHeight="1">
      <c r="B93" s="53" t="s">
        <v>55</v>
      </c>
      <c r="C93" s="81">
        <v>43048</v>
      </c>
      <c r="D93" s="29">
        <v>2975.1</v>
      </c>
      <c r="G93" s="4" t="s">
        <v>58</v>
      </c>
      <c r="U93" s="403"/>
      <c r="V93" s="403"/>
    </row>
    <row r="94" spans="3:22" ht="15">
      <c r="C94" s="81">
        <v>43047</v>
      </c>
      <c r="D94" s="29">
        <v>3176.9</v>
      </c>
      <c r="G94" s="404"/>
      <c r="H94" s="404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03"/>
      <c r="V94" s="403"/>
    </row>
    <row r="95" spans="3:22" ht="15.75" customHeight="1">
      <c r="C95" s="81">
        <v>43046</v>
      </c>
      <c r="D95" s="29">
        <v>12721</v>
      </c>
      <c r="G95" s="404"/>
      <c r="H95" s="404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03"/>
      <c r="V95" s="403"/>
    </row>
    <row r="96" spans="3:20" ht="15.75" customHeight="1">
      <c r="C96" s="81"/>
      <c r="F96" s="68"/>
      <c r="G96" s="406"/>
      <c r="H96" s="406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07" t="s">
        <v>56</v>
      </c>
      <c r="C97" s="408"/>
      <c r="D97" s="133">
        <v>476.42102</v>
      </c>
      <c r="E97" s="69"/>
      <c r="F97" s="125" t="s">
        <v>107</v>
      </c>
      <c r="G97" s="404"/>
      <c r="H97" s="404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</sheetData>
  <sheetProtection/>
  <mergeCells count="30">
    <mergeCell ref="B97:C97"/>
    <mergeCell ref="G97:H97"/>
    <mergeCell ref="U93:V93"/>
    <mergeCell ref="G94:H94"/>
    <mergeCell ref="U94:V94"/>
    <mergeCell ref="G95:H95"/>
    <mergeCell ref="U95:V95"/>
    <mergeCell ref="G96:H96"/>
    <mergeCell ref="F4:F5"/>
    <mergeCell ref="G4:G5"/>
    <mergeCell ref="H4:H5"/>
    <mergeCell ref="I4:I5"/>
    <mergeCell ref="J4:J5"/>
    <mergeCell ref="G92:J92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8" sqref="C18:D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76" t="s">
        <v>151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144</v>
      </c>
      <c r="O3" s="389" t="s">
        <v>148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149</v>
      </c>
      <c r="F4" s="400" t="s">
        <v>33</v>
      </c>
      <c r="G4" s="390" t="s">
        <v>145</v>
      </c>
      <c r="H4" s="387" t="s">
        <v>146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152</v>
      </c>
      <c r="P4" s="390" t="s">
        <v>49</v>
      </c>
      <c r="Q4" s="392" t="s">
        <v>48</v>
      </c>
      <c r="R4" s="91" t="s">
        <v>64</v>
      </c>
      <c r="S4" s="92" t="s">
        <v>63</v>
      </c>
    </row>
    <row r="5" spans="1:19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147</v>
      </c>
      <c r="L5" s="394"/>
      <c r="M5" s="395"/>
      <c r="N5" s="388"/>
      <c r="O5" s="375"/>
      <c r="P5" s="391"/>
      <c r="Q5" s="392"/>
      <c r="R5" s="393" t="s">
        <v>102</v>
      </c>
      <c r="S5" s="39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02"/>
      <c r="H89" s="402"/>
      <c r="I89" s="402"/>
      <c r="J89" s="402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03"/>
      <c r="P90" s="403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04"/>
      <c r="H91" s="404"/>
      <c r="I91" s="118"/>
      <c r="J91" s="416"/>
      <c r="K91" s="416"/>
      <c r="L91" s="416"/>
      <c r="M91" s="416"/>
      <c r="N91" s="416"/>
      <c r="O91" s="403"/>
      <c r="P91" s="403"/>
    </row>
    <row r="92" spans="3:16" ht="15.75" customHeight="1">
      <c r="C92" s="81">
        <v>42790</v>
      </c>
      <c r="D92" s="29">
        <v>4206.9</v>
      </c>
      <c r="F92" s="68"/>
      <c r="G92" s="404"/>
      <c r="H92" s="404"/>
      <c r="I92" s="118"/>
      <c r="J92" s="417"/>
      <c r="K92" s="417"/>
      <c r="L92" s="417"/>
      <c r="M92" s="417"/>
      <c r="N92" s="417"/>
      <c r="O92" s="403"/>
      <c r="P92" s="403"/>
    </row>
    <row r="93" spans="3:14" ht="15.75" customHeight="1">
      <c r="C93" s="81"/>
      <c r="F93" s="68"/>
      <c r="G93" s="406"/>
      <c r="H93" s="406"/>
      <c r="I93" s="124"/>
      <c r="J93" s="416"/>
      <c r="K93" s="416"/>
      <c r="L93" s="416"/>
      <c r="M93" s="416"/>
      <c r="N93" s="416"/>
    </row>
    <row r="94" spans="2:14" ht="18.75" customHeight="1">
      <c r="B94" s="407" t="s">
        <v>56</v>
      </c>
      <c r="C94" s="408"/>
      <c r="D94" s="133">
        <v>7713.34596</v>
      </c>
      <c r="E94" s="69"/>
      <c r="F94" s="125" t="s">
        <v>107</v>
      </c>
      <c r="G94" s="404"/>
      <c r="H94" s="404"/>
      <c r="I94" s="126"/>
      <c r="J94" s="416"/>
      <c r="K94" s="416"/>
      <c r="L94" s="416"/>
      <c r="M94" s="416"/>
      <c r="N94" s="416"/>
    </row>
    <row r="95" spans="6:13" ht="9.75" customHeight="1">
      <c r="F95" s="68"/>
      <c r="G95" s="404"/>
      <c r="H95" s="404"/>
      <c r="I95" s="68"/>
      <c r="J95" s="69"/>
      <c r="K95" s="69"/>
      <c r="L95" s="69"/>
      <c r="M95" s="69"/>
    </row>
    <row r="96" spans="2:13" ht="22.5" customHeight="1" hidden="1">
      <c r="B96" s="409" t="s">
        <v>59</v>
      </c>
      <c r="C96" s="410"/>
      <c r="D96" s="80">
        <v>0</v>
      </c>
      <c r="E96" s="51" t="s">
        <v>24</v>
      </c>
      <c r="F96" s="68"/>
      <c r="G96" s="404"/>
      <c r="H96" s="40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05"/>
      <c r="P98" s="40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9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7" sqref="E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76" t="s">
        <v>143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8"/>
      <c r="B3" s="380"/>
      <c r="C3" s="381" t="s">
        <v>0</v>
      </c>
      <c r="D3" s="382" t="s">
        <v>134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123</v>
      </c>
      <c r="O3" s="389" t="s">
        <v>118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135</v>
      </c>
      <c r="F4" s="400" t="s">
        <v>33</v>
      </c>
      <c r="G4" s="390" t="s">
        <v>136</v>
      </c>
      <c r="H4" s="387" t="s">
        <v>137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124</v>
      </c>
      <c r="P4" s="390" t="s">
        <v>49</v>
      </c>
      <c r="Q4" s="392" t="s">
        <v>48</v>
      </c>
      <c r="R4" s="91" t="s">
        <v>64</v>
      </c>
      <c r="S4" s="92" t="s">
        <v>63</v>
      </c>
    </row>
    <row r="5" spans="1:19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142</v>
      </c>
      <c r="L5" s="394"/>
      <c r="M5" s="395"/>
      <c r="N5" s="388"/>
      <c r="O5" s="375"/>
      <c r="P5" s="391"/>
      <c r="Q5" s="392"/>
      <c r="R5" s="393" t="s">
        <v>102</v>
      </c>
      <c r="S5" s="39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02"/>
      <c r="H89" s="402"/>
      <c r="I89" s="402"/>
      <c r="J89" s="402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03"/>
      <c r="P90" s="403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04"/>
      <c r="H91" s="404"/>
      <c r="I91" s="118"/>
      <c r="J91" s="416"/>
      <c r="K91" s="416"/>
      <c r="L91" s="416"/>
      <c r="M91" s="416"/>
      <c r="N91" s="416"/>
      <c r="O91" s="403"/>
      <c r="P91" s="403"/>
    </row>
    <row r="92" spans="3:16" ht="15.75" customHeight="1">
      <c r="C92" s="81">
        <v>42762</v>
      </c>
      <c r="D92" s="29">
        <v>8862.4</v>
      </c>
      <c r="F92" s="68"/>
      <c r="G92" s="404"/>
      <c r="H92" s="404"/>
      <c r="I92" s="118"/>
      <c r="J92" s="417"/>
      <c r="K92" s="417"/>
      <c r="L92" s="417"/>
      <c r="M92" s="417"/>
      <c r="N92" s="417"/>
      <c r="O92" s="403"/>
      <c r="P92" s="403"/>
    </row>
    <row r="93" spans="3:14" ht="15.75" customHeight="1">
      <c r="C93" s="81"/>
      <c r="F93" s="68"/>
      <c r="G93" s="406"/>
      <c r="H93" s="406"/>
      <c r="I93" s="124"/>
      <c r="J93" s="416"/>
      <c r="K93" s="416"/>
      <c r="L93" s="416"/>
      <c r="M93" s="416"/>
      <c r="N93" s="416"/>
    </row>
    <row r="94" spans="2:14" ht="18.75" customHeight="1">
      <c r="B94" s="407" t="s">
        <v>56</v>
      </c>
      <c r="C94" s="408"/>
      <c r="D94" s="133">
        <f>9505303.41/1000</f>
        <v>9505.30341</v>
      </c>
      <c r="E94" s="69"/>
      <c r="F94" s="125" t="s">
        <v>107</v>
      </c>
      <c r="G94" s="404"/>
      <c r="H94" s="404"/>
      <c r="I94" s="126"/>
      <c r="J94" s="416"/>
      <c r="K94" s="416"/>
      <c r="L94" s="416"/>
      <c r="M94" s="416"/>
      <c r="N94" s="416"/>
    </row>
    <row r="95" spans="6:13" ht="9.75" customHeight="1">
      <c r="F95" s="68"/>
      <c r="G95" s="404"/>
      <c r="H95" s="404"/>
      <c r="I95" s="68"/>
      <c r="J95" s="69"/>
      <c r="K95" s="69"/>
      <c r="L95" s="69"/>
      <c r="M95" s="69"/>
    </row>
    <row r="96" spans="2:13" ht="22.5" customHeight="1" hidden="1">
      <c r="B96" s="409" t="s">
        <v>59</v>
      </c>
      <c r="C96" s="410"/>
      <c r="D96" s="80">
        <v>0</v>
      </c>
      <c r="E96" s="51" t="s">
        <v>24</v>
      </c>
      <c r="F96" s="68"/>
      <c r="G96" s="404"/>
      <c r="H96" s="40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05"/>
      <c r="P98" s="40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76" t="s">
        <v>132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</row>
    <row r="2" spans="2:19" s="1" customFormat="1" ht="15.75" customHeight="1">
      <c r="B2" s="377"/>
      <c r="C2" s="377"/>
      <c r="D2" s="377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8"/>
      <c r="B3" s="380"/>
      <c r="C3" s="381" t="s">
        <v>0</v>
      </c>
      <c r="D3" s="382" t="s">
        <v>126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129</v>
      </c>
      <c r="O3" s="389" t="s">
        <v>125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127</v>
      </c>
      <c r="F4" s="418" t="s">
        <v>33</v>
      </c>
      <c r="G4" s="390" t="s">
        <v>128</v>
      </c>
      <c r="H4" s="387" t="s">
        <v>122</v>
      </c>
      <c r="I4" s="390" t="s">
        <v>103</v>
      </c>
      <c r="J4" s="387" t="s">
        <v>104</v>
      </c>
      <c r="K4" s="85" t="s">
        <v>114</v>
      </c>
      <c r="L4" s="204" t="s">
        <v>113</v>
      </c>
      <c r="M4" s="90" t="s">
        <v>63</v>
      </c>
      <c r="N4" s="387"/>
      <c r="O4" s="374" t="s">
        <v>133</v>
      </c>
      <c r="P4" s="390" t="s">
        <v>49</v>
      </c>
      <c r="Q4" s="392" t="s">
        <v>48</v>
      </c>
      <c r="R4" s="91" t="s">
        <v>64</v>
      </c>
      <c r="S4" s="92" t="s">
        <v>63</v>
      </c>
    </row>
    <row r="5" spans="1:19" ht="67.5" customHeight="1">
      <c r="A5" s="379"/>
      <c r="B5" s="380"/>
      <c r="C5" s="381"/>
      <c r="D5" s="382"/>
      <c r="E5" s="373"/>
      <c r="F5" s="419"/>
      <c r="G5" s="391"/>
      <c r="H5" s="388"/>
      <c r="I5" s="391"/>
      <c r="J5" s="388"/>
      <c r="K5" s="393" t="s">
        <v>130</v>
      </c>
      <c r="L5" s="394"/>
      <c r="M5" s="395"/>
      <c r="N5" s="388"/>
      <c r="O5" s="375"/>
      <c r="P5" s="391"/>
      <c r="Q5" s="392"/>
      <c r="R5" s="393" t="s">
        <v>102</v>
      </c>
      <c r="S5" s="39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02"/>
      <c r="H89" s="402"/>
      <c r="I89" s="402"/>
      <c r="J89" s="402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03"/>
      <c r="P90" s="403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04"/>
      <c r="H91" s="404"/>
      <c r="I91" s="118"/>
      <c r="J91" s="416"/>
      <c r="K91" s="416"/>
      <c r="L91" s="416"/>
      <c r="M91" s="416"/>
      <c r="N91" s="416"/>
      <c r="O91" s="403"/>
      <c r="P91" s="403"/>
    </row>
    <row r="92" spans="3:16" ht="15.75" customHeight="1">
      <c r="C92" s="81">
        <v>42732</v>
      </c>
      <c r="D92" s="29">
        <v>19085.6</v>
      </c>
      <c r="F92" s="333"/>
      <c r="G92" s="404"/>
      <c r="H92" s="404"/>
      <c r="I92" s="118"/>
      <c r="J92" s="417"/>
      <c r="K92" s="417"/>
      <c r="L92" s="417"/>
      <c r="M92" s="417"/>
      <c r="N92" s="417"/>
      <c r="O92" s="403"/>
      <c r="P92" s="403"/>
    </row>
    <row r="93" spans="3:14" ht="15.75" customHeight="1">
      <c r="C93" s="81"/>
      <c r="F93" s="333"/>
      <c r="G93" s="406"/>
      <c r="H93" s="406"/>
      <c r="I93" s="124"/>
      <c r="J93" s="416"/>
      <c r="K93" s="416"/>
      <c r="L93" s="416"/>
      <c r="M93" s="416"/>
      <c r="N93" s="416"/>
    </row>
    <row r="94" spans="2:14" ht="18.75" customHeight="1">
      <c r="B94" s="407" t="s">
        <v>56</v>
      </c>
      <c r="C94" s="408"/>
      <c r="D94" s="133" t="e">
        <f>'[1]ЧТКЕ'!$G$6/1000</f>
        <v>#VALUE!</v>
      </c>
      <c r="E94" s="69"/>
      <c r="F94" s="334" t="s">
        <v>107</v>
      </c>
      <c r="G94" s="404"/>
      <c r="H94" s="404"/>
      <c r="I94" s="126"/>
      <c r="J94" s="416"/>
      <c r="K94" s="416"/>
      <c r="L94" s="416"/>
      <c r="M94" s="416"/>
      <c r="N94" s="416"/>
    </row>
    <row r="95" spans="6:13" ht="9" customHeight="1">
      <c r="F95" s="333"/>
      <c r="G95" s="404"/>
      <c r="H95" s="404"/>
      <c r="I95" s="68"/>
      <c r="J95" s="69"/>
      <c r="K95" s="69"/>
      <c r="L95" s="69"/>
      <c r="M95" s="69"/>
    </row>
    <row r="96" spans="2:13" ht="22.5" customHeight="1" hidden="1">
      <c r="B96" s="409" t="s">
        <v>59</v>
      </c>
      <c r="C96" s="410"/>
      <c r="D96" s="80">
        <v>0</v>
      </c>
      <c r="E96" s="51" t="s">
        <v>24</v>
      </c>
      <c r="F96" s="333"/>
      <c r="G96" s="404"/>
      <c r="H96" s="404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05"/>
      <c r="P98" s="405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35" sqref="A35:IV4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6" t="s">
        <v>260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86"/>
      <c r="Y1" s="86"/>
    </row>
    <row r="2" spans="2:25" s="1" customFormat="1" ht="15.75" customHeight="1">
      <c r="B2" s="377"/>
      <c r="C2" s="377"/>
      <c r="D2" s="37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6" t="s">
        <v>244</v>
      </c>
      <c r="U3" s="389" t="s">
        <v>252</v>
      </c>
      <c r="V3" s="389"/>
      <c r="W3" s="389"/>
      <c r="X3" s="389"/>
      <c r="Y3" s="389"/>
    </row>
    <row r="4" spans="1:25" ht="22.5" customHeight="1">
      <c r="A4" s="378"/>
      <c r="B4" s="380"/>
      <c r="C4" s="381"/>
      <c r="D4" s="382"/>
      <c r="E4" s="372" t="s">
        <v>249</v>
      </c>
      <c r="F4" s="400" t="s">
        <v>33</v>
      </c>
      <c r="G4" s="390" t="s">
        <v>250</v>
      </c>
      <c r="H4" s="387" t="s">
        <v>251</v>
      </c>
      <c r="I4" s="390" t="s">
        <v>138</v>
      </c>
      <c r="J4" s="38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7"/>
      <c r="U4" s="374" t="s">
        <v>261</v>
      </c>
      <c r="V4" s="390" t="s">
        <v>49</v>
      </c>
      <c r="W4" s="392" t="s">
        <v>48</v>
      </c>
      <c r="X4" s="91" t="s">
        <v>64</v>
      </c>
      <c r="Y4" s="91"/>
    </row>
    <row r="5" spans="1:25" ht="77.2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247</v>
      </c>
      <c r="L5" s="394"/>
      <c r="M5" s="395"/>
      <c r="N5" s="411" t="s">
        <v>248</v>
      </c>
      <c r="O5" s="412"/>
      <c r="P5" s="413"/>
      <c r="Q5" s="399" t="s">
        <v>253</v>
      </c>
      <c r="R5" s="399"/>
      <c r="S5" s="399"/>
      <c r="T5" s="388"/>
      <c r="U5" s="375"/>
      <c r="V5" s="391"/>
      <c r="W5" s="392"/>
      <c r="X5" s="414" t="s">
        <v>215</v>
      </c>
      <c r="Y5" s="41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30.75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02"/>
      <c r="H92" s="402"/>
      <c r="I92" s="402"/>
      <c r="J92" s="402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03"/>
      <c r="V93" s="403"/>
    </row>
    <row r="94" spans="3:22" ht="15">
      <c r="C94" s="81">
        <v>43038</v>
      </c>
      <c r="D94" s="29">
        <v>12345.6</v>
      </c>
      <c r="G94" s="404"/>
      <c r="H94" s="404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03"/>
      <c r="V94" s="403"/>
    </row>
    <row r="95" spans="3:22" ht="15.75" customHeight="1">
      <c r="C95" s="81">
        <v>43035</v>
      </c>
      <c r="D95" s="29">
        <v>10115.9</v>
      </c>
      <c r="F95" s="68"/>
      <c r="G95" s="404"/>
      <c r="H95" s="404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03"/>
      <c r="V95" s="403"/>
    </row>
    <row r="96" spans="3:20" ht="15.75" customHeight="1">
      <c r="C96" s="81"/>
      <c r="F96" s="68"/>
      <c r="G96" s="406"/>
      <c r="H96" s="406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07" t="s">
        <v>56</v>
      </c>
      <c r="C97" s="408"/>
      <c r="D97" s="133">
        <v>0</v>
      </c>
      <c r="E97" s="69"/>
      <c r="F97" s="125" t="s">
        <v>107</v>
      </c>
      <c r="G97" s="404"/>
      <c r="H97" s="404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04"/>
      <c r="H98" s="404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05"/>
      <c r="V101" s="405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G3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2" sqref="G92:J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376" t="s">
        <v>242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86"/>
      <c r="Y1" s="86"/>
      <c r="Z1" s="312"/>
    </row>
    <row r="2" spans="2:26" s="1" customFormat="1" ht="15.75" customHeight="1">
      <c r="B2" s="377"/>
      <c r="C2" s="377"/>
      <c r="D2" s="37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6" t="s">
        <v>239</v>
      </c>
      <c r="U3" s="389" t="s">
        <v>241</v>
      </c>
      <c r="V3" s="389"/>
      <c r="W3" s="389"/>
      <c r="X3" s="389"/>
      <c r="Y3" s="389"/>
      <c r="Z3" s="359"/>
    </row>
    <row r="4" spans="1:25" ht="22.5" customHeight="1">
      <c r="A4" s="378"/>
      <c r="B4" s="380"/>
      <c r="C4" s="381"/>
      <c r="D4" s="382"/>
      <c r="E4" s="372" t="s">
        <v>236</v>
      </c>
      <c r="F4" s="400" t="s">
        <v>33</v>
      </c>
      <c r="G4" s="390" t="s">
        <v>237</v>
      </c>
      <c r="H4" s="387" t="s">
        <v>238</v>
      </c>
      <c r="I4" s="390" t="s">
        <v>138</v>
      </c>
      <c r="J4" s="38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7"/>
      <c r="U4" s="374" t="s">
        <v>243</v>
      </c>
      <c r="V4" s="390" t="s">
        <v>49</v>
      </c>
      <c r="W4" s="392" t="s">
        <v>48</v>
      </c>
      <c r="X4" s="91" t="s">
        <v>64</v>
      </c>
      <c r="Y4" s="91"/>
    </row>
    <row r="5" spans="1:25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247</v>
      </c>
      <c r="L5" s="394"/>
      <c r="M5" s="395"/>
      <c r="N5" s="396" t="s">
        <v>248</v>
      </c>
      <c r="O5" s="397"/>
      <c r="P5" s="398"/>
      <c r="Q5" s="399" t="s">
        <v>240</v>
      </c>
      <c r="R5" s="399"/>
      <c r="S5" s="399"/>
      <c r="T5" s="388"/>
      <c r="U5" s="375"/>
      <c r="V5" s="391"/>
      <c r="W5" s="392"/>
      <c r="X5" s="414" t="s">
        <v>215</v>
      </c>
      <c r="Y5" s="41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>
      <c r="B90" s="20" t="s">
        <v>34</v>
      </c>
      <c r="U90" s="25"/>
      <c r="Z90" s="363">
        <f t="shared" si="40"/>
        <v>0</v>
      </c>
    </row>
    <row r="91" spans="2:26" ht="15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>
      <c r="B92" s="52" t="s">
        <v>53</v>
      </c>
      <c r="C92" s="29" t="e">
        <f>IF(V67&lt;0,ABS(V67/C91),0)</f>
        <v>#DIV/0!</v>
      </c>
      <c r="D92" s="4" t="s">
        <v>24</v>
      </c>
      <c r="G92" s="402"/>
      <c r="H92" s="402"/>
      <c r="I92" s="402"/>
      <c r="J92" s="402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403"/>
      <c r="V93" s="403"/>
      <c r="Z93" s="363">
        <f t="shared" si="40"/>
        <v>0</v>
      </c>
    </row>
    <row r="94" spans="3:26" ht="15">
      <c r="C94" s="81">
        <v>43006</v>
      </c>
      <c r="D94" s="29">
        <v>10724.7</v>
      </c>
      <c r="G94" s="404"/>
      <c r="H94" s="404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03"/>
      <c r="V94" s="403"/>
      <c r="Z94" s="363">
        <f t="shared" si="40"/>
        <v>0</v>
      </c>
    </row>
    <row r="95" spans="3:26" ht="15.75" customHeight="1">
      <c r="C95" s="81">
        <v>43005</v>
      </c>
      <c r="D95" s="29">
        <v>4636.5</v>
      </c>
      <c r="F95" s="68"/>
      <c r="G95" s="404"/>
      <c r="H95" s="404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03"/>
      <c r="V95" s="403"/>
      <c r="Z95" s="363">
        <f t="shared" si="40"/>
        <v>0</v>
      </c>
    </row>
    <row r="96" spans="3:26" ht="15.75" customHeight="1">
      <c r="C96" s="81"/>
      <c r="F96" s="68"/>
      <c r="G96" s="406"/>
      <c r="H96" s="406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>
      <c r="B97" s="407" t="s">
        <v>56</v>
      </c>
      <c r="C97" s="408"/>
      <c r="D97" s="133">
        <v>980.44</v>
      </c>
      <c r="E97" s="69"/>
      <c r="F97" s="125" t="s">
        <v>107</v>
      </c>
      <c r="G97" s="404"/>
      <c r="H97" s="404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04"/>
      <c r="H98" s="404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09" t="s">
        <v>59</v>
      </c>
      <c r="C99" s="410"/>
      <c r="D99" s="80"/>
      <c r="E99" s="51" t="s">
        <v>24</v>
      </c>
      <c r="F99" s="68"/>
      <c r="G99" s="404"/>
      <c r="H99" s="404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05"/>
      <c r="V101" s="405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3" fitToWidth="1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7" sqref="D1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6" t="s">
        <v>233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230</v>
      </c>
      <c r="O3" s="389" t="s">
        <v>235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227</v>
      </c>
      <c r="F4" s="400" t="s">
        <v>33</v>
      </c>
      <c r="G4" s="390" t="s">
        <v>228</v>
      </c>
      <c r="H4" s="387" t="s">
        <v>229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234</v>
      </c>
      <c r="P4" s="390" t="s">
        <v>49</v>
      </c>
      <c r="Q4" s="392" t="s">
        <v>48</v>
      </c>
      <c r="R4" s="91" t="s">
        <v>64</v>
      </c>
      <c r="S4" s="91"/>
    </row>
    <row r="5" spans="1:19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231</v>
      </c>
      <c r="L5" s="394"/>
      <c r="M5" s="395"/>
      <c r="N5" s="388"/>
      <c r="O5" s="375"/>
      <c r="P5" s="391"/>
      <c r="Q5" s="392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02"/>
      <c r="H92" s="402"/>
      <c r="I92" s="402"/>
      <c r="J92" s="402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03"/>
      <c r="P93" s="403"/>
    </row>
    <row r="94" spans="3:16" ht="15">
      <c r="C94" s="81">
        <v>42977</v>
      </c>
      <c r="D94" s="29">
        <v>9672.2</v>
      </c>
      <c r="G94" s="404"/>
      <c r="H94" s="404"/>
      <c r="I94" s="118"/>
      <c r="J94" s="295"/>
      <c r="K94" s="295"/>
      <c r="L94" s="295"/>
      <c r="M94" s="295"/>
      <c r="N94" s="295"/>
      <c r="O94" s="403"/>
      <c r="P94" s="403"/>
    </row>
    <row r="95" spans="3:16" ht="15.75" customHeight="1">
      <c r="C95" s="81">
        <v>42976</v>
      </c>
      <c r="D95" s="29">
        <v>5224.7</v>
      </c>
      <c r="F95" s="68"/>
      <c r="G95" s="404"/>
      <c r="H95" s="404"/>
      <c r="I95" s="118"/>
      <c r="J95" s="296"/>
      <c r="K95" s="296"/>
      <c r="L95" s="296"/>
      <c r="M95" s="296"/>
      <c r="N95" s="296"/>
      <c r="O95" s="403"/>
      <c r="P95" s="403"/>
    </row>
    <row r="96" spans="3:14" ht="15.75" customHeight="1">
      <c r="C96" s="81"/>
      <c r="F96" s="68"/>
      <c r="G96" s="406"/>
      <c r="H96" s="406"/>
      <c r="I96" s="124"/>
      <c r="J96" s="295"/>
      <c r="K96" s="295"/>
      <c r="L96" s="295"/>
      <c r="M96" s="295"/>
      <c r="N96" s="295"/>
    </row>
    <row r="97" spans="2:14" ht="18" customHeight="1">
      <c r="B97" s="407" t="s">
        <v>56</v>
      </c>
      <c r="C97" s="408"/>
      <c r="D97" s="133">
        <v>8826.98</v>
      </c>
      <c r="E97" s="69"/>
      <c r="F97" s="125" t="s">
        <v>107</v>
      </c>
      <c r="G97" s="404"/>
      <c r="H97" s="404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04"/>
      <c r="H98" s="404"/>
      <c r="I98" s="68"/>
      <c r="J98" s="69"/>
      <c r="K98" s="69"/>
      <c r="L98" s="69"/>
      <c r="M98" s="69"/>
    </row>
    <row r="99" spans="2:13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05"/>
      <c r="P101" s="40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6" sqref="G96:H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6" t="s">
        <v>232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218</v>
      </c>
      <c r="O3" s="389" t="s">
        <v>220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219</v>
      </c>
      <c r="F4" s="400" t="s">
        <v>33</v>
      </c>
      <c r="G4" s="390" t="s">
        <v>221</v>
      </c>
      <c r="H4" s="387" t="s">
        <v>222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226</v>
      </c>
      <c r="P4" s="390" t="s">
        <v>49</v>
      </c>
      <c r="Q4" s="392" t="s">
        <v>48</v>
      </c>
      <c r="R4" s="91" t="s">
        <v>64</v>
      </c>
      <c r="S4" s="91"/>
    </row>
    <row r="5" spans="1:19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225</v>
      </c>
      <c r="L5" s="394"/>
      <c r="M5" s="395"/>
      <c r="N5" s="388"/>
      <c r="O5" s="375"/>
      <c r="P5" s="391"/>
      <c r="Q5" s="392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02"/>
      <c r="H92" s="402"/>
      <c r="I92" s="402"/>
      <c r="J92" s="402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03"/>
      <c r="P93" s="403"/>
    </row>
    <row r="94" spans="3:16" ht="15">
      <c r="C94" s="81">
        <v>42944</v>
      </c>
      <c r="D94" s="29">
        <v>13586.1</v>
      </c>
      <c r="G94" s="404"/>
      <c r="H94" s="404"/>
      <c r="I94" s="118"/>
      <c r="J94" s="416"/>
      <c r="K94" s="416"/>
      <c r="L94" s="416"/>
      <c r="M94" s="416"/>
      <c r="N94" s="416"/>
      <c r="O94" s="403"/>
      <c r="P94" s="403"/>
    </row>
    <row r="95" spans="3:16" ht="15.75" customHeight="1">
      <c r="C95" s="81">
        <v>42943</v>
      </c>
      <c r="D95" s="29">
        <v>6106.3</v>
      </c>
      <c r="F95" s="68"/>
      <c r="G95" s="404"/>
      <c r="H95" s="404"/>
      <c r="I95" s="118"/>
      <c r="J95" s="417"/>
      <c r="K95" s="417"/>
      <c r="L95" s="417"/>
      <c r="M95" s="417"/>
      <c r="N95" s="417"/>
      <c r="O95" s="403"/>
      <c r="P95" s="403"/>
    </row>
    <row r="96" spans="3:14" ht="15.75" customHeight="1">
      <c r="C96" s="81"/>
      <c r="F96" s="68"/>
      <c r="G96" s="406"/>
      <c r="H96" s="406"/>
      <c r="I96" s="124"/>
      <c r="J96" s="416"/>
      <c r="K96" s="416"/>
      <c r="L96" s="416"/>
      <c r="M96" s="416"/>
      <c r="N96" s="416"/>
    </row>
    <row r="97" spans="2:14" ht="18" customHeight="1">
      <c r="B97" s="407" t="s">
        <v>56</v>
      </c>
      <c r="C97" s="408"/>
      <c r="D97" s="133">
        <v>12794.02</v>
      </c>
      <c r="E97" s="69"/>
      <c r="F97" s="125" t="s">
        <v>107</v>
      </c>
      <c r="G97" s="404"/>
      <c r="H97" s="404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404"/>
      <c r="H98" s="404"/>
      <c r="I98" s="68"/>
      <c r="J98" s="69"/>
      <c r="K98" s="69"/>
      <c r="L98" s="69"/>
      <c r="M98" s="69"/>
    </row>
    <row r="99" spans="2:13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05"/>
      <c r="P101" s="40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76" t="s">
        <v>216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212</v>
      </c>
      <c r="O3" s="389" t="s">
        <v>213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209</v>
      </c>
      <c r="F4" s="400" t="s">
        <v>33</v>
      </c>
      <c r="G4" s="390" t="s">
        <v>210</v>
      </c>
      <c r="H4" s="387" t="s">
        <v>211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217</v>
      </c>
      <c r="P4" s="390" t="s">
        <v>49</v>
      </c>
      <c r="Q4" s="392" t="s">
        <v>48</v>
      </c>
      <c r="R4" s="91" t="s">
        <v>64</v>
      </c>
      <c r="S4" s="91"/>
    </row>
    <row r="5" spans="1:19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214</v>
      </c>
      <c r="L5" s="394"/>
      <c r="M5" s="395"/>
      <c r="N5" s="388"/>
      <c r="O5" s="375"/>
      <c r="P5" s="391"/>
      <c r="Q5" s="392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02"/>
      <c r="H92" s="402"/>
      <c r="I92" s="402"/>
      <c r="J92" s="402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03"/>
      <c r="P93" s="403"/>
    </row>
    <row r="94" spans="3:16" ht="15">
      <c r="C94" s="81">
        <v>42913</v>
      </c>
      <c r="D94" s="29">
        <v>9872.9</v>
      </c>
      <c r="G94" s="404"/>
      <c r="H94" s="404"/>
      <c r="I94" s="118"/>
      <c r="J94" s="416"/>
      <c r="K94" s="416"/>
      <c r="L94" s="416"/>
      <c r="M94" s="416"/>
      <c r="N94" s="416"/>
      <c r="O94" s="403"/>
      <c r="P94" s="403"/>
    </row>
    <row r="95" spans="3:16" ht="15.75" customHeight="1">
      <c r="C95" s="81">
        <v>42912</v>
      </c>
      <c r="D95" s="29">
        <v>4876.1</v>
      </c>
      <c r="F95" s="68"/>
      <c r="G95" s="404"/>
      <c r="H95" s="404"/>
      <c r="I95" s="118"/>
      <c r="J95" s="417"/>
      <c r="K95" s="417"/>
      <c r="L95" s="417"/>
      <c r="M95" s="417"/>
      <c r="N95" s="417"/>
      <c r="O95" s="403"/>
      <c r="P95" s="403"/>
    </row>
    <row r="96" spans="3:14" ht="15.75" customHeight="1">
      <c r="C96" s="81"/>
      <c r="F96" s="68"/>
      <c r="G96" s="406"/>
      <c r="H96" s="406"/>
      <c r="I96" s="124"/>
      <c r="J96" s="416"/>
      <c r="K96" s="416"/>
      <c r="L96" s="416"/>
      <c r="M96" s="416"/>
      <c r="N96" s="416"/>
    </row>
    <row r="97" spans="2:14" ht="18" customHeight="1">
      <c r="B97" s="407" t="s">
        <v>56</v>
      </c>
      <c r="C97" s="408"/>
      <c r="D97" s="133">
        <v>225.52589</v>
      </c>
      <c r="E97" s="69"/>
      <c r="F97" s="125" t="s">
        <v>107</v>
      </c>
      <c r="G97" s="404"/>
      <c r="H97" s="404"/>
      <c r="I97" s="126"/>
      <c r="J97" s="416"/>
      <c r="K97" s="416"/>
      <c r="L97" s="416"/>
      <c r="M97" s="416"/>
      <c r="N97" s="416"/>
    </row>
    <row r="98" spans="6:13" ht="9.75" customHeight="1">
      <c r="F98" s="68"/>
      <c r="G98" s="404"/>
      <c r="H98" s="404"/>
      <c r="I98" s="68"/>
      <c r="J98" s="69"/>
      <c r="K98" s="69"/>
      <c r="L98" s="69"/>
      <c r="M98" s="69"/>
    </row>
    <row r="99" spans="2:13" ht="22.5" customHeight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05"/>
      <c r="P101" s="405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6" t="s">
        <v>207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  <c r="T1" s="86"/>
      <c r="U1" s="87"/>
    </row>
    <row r="2" spans="2:21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201</v>
      </c>
      <c r="O3" s="389" t="s">
        <v>202</v>
      </c>
      <c r="P3" s="389"/>
      <c r="Q3" s="389"/>
      <c r="R3" s="389"/>
      <c r="S3" s="389"/>
      <c r="T3" s="389"/>
      <c r="U3" s="389"/>
    </row>
    <row r="4" spans="1:21" ht="22.5" customHeight="1">
      <c r="A4" s="378"/>
      <c r="B4" s="380"/>
      <c r="C4" s="381"/>
      <c r="D4" s="382"/>
      <c r="E4" s="372" t="s">
        <v>198</v>
      </c>
      <c r="F4" s="400" t="s">
        <v>33</v>
      </c>
      <c r="G4" s="390" t="s">
        <v>199</v>
      </c>
      <c r="H4" s="387" t="s">
        <v>200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208</v>
      </c>
      <c r="P4" s="390" t="s">
        <v>49</v>
      </c>
      <c r="Q4" s="39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204</v>
      </c>
      <c r="L5" s="394"/>
      <c r="M5" s="395"/>
      <c r="N5" s="388"/>
      <c r="O5" s="375"/>
      <c r="P5" s="391"/>
      <c r="Q5" s="392"/>
      <c r="R5" s="414" t="s">
        <v>203</v>
      </c>
      <c r="S5" s="415"/>
      <c r="T5" s="399" t="s">
        <v>194</v>
      </c>
      <c r="U5" s="39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02"/>
      <c r="H92" s="402"/>
      <c r="I92" s="402"/>
      <c r="J92" s="402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03"/>
      <c r="P93" s="403"/>
    </row>
    <row r="94" spans="3:16" ht="15">
      <c r="C94" s="81">
        <v>42885</v>
      </c>
      <c r="D94" s="29">
        <v>10664.9</v>
      </c>
      <c r="F94" s="113" t="s">
        <v>58</v>
      </c>
      <c r="G94" s="404"/>
      <c r="H94" s="404"/>
      <c r="I94" s="118"/>
      <c r="J94" s="416"/>
      <c r="K94" s="416"/>
      <c r="L94" s="416"/>
      <c r="M94" s="416"/>
      <c r="N94" s="416"/>
      <c r="O94" s="403"/>
      <c r="P94" s="403"/>
    </row>
    <row r="95" spans="3:16" ht="15.75" customHeight="1">
      <c r="C95" s="81">
        <v>42884</v>
      </c>
      <c r="D95" s="29">
        <v>6919.44</v>
      </c>
      <c r="F95" s="68"/>
      <c r="G95" s="404"/>
      <c r="H95" s="404"/>
      <c r="I95" s="118"/>
      <c r="J95" s="417"/>
      <c r="K95" s="417"/>
      <c r="L95" s="417"/>
      <c r="M95" s="417"/>
      <c r="N95" s="417"/>
      <c r="O95" s="403"/>
      <c r="P95" s="403"/>
    </row>
    <row r="96" spans="3:14" ht="15.75" customHeight="1">
      <c r="C96" s="81"/>
      <c r="F96" s="68"/>
      <c r="G96" s="406"/>
      <c r="H96" s="406"/>
      <c r="I96" s="124"/>
      <c r="J96" s="416"/>
      <c r="K96" s="416"/>
      <c r="L96" s="416"/>
      <c r="M96" s="416"/>
      <c r="N96" s="416"/>
    </row>
    <row r="97" spans="2:14" ht="18" customHeight="1">
      <c r="B97" s="407" t="s">
        <v>56</v>
      </c>
      <c r="C97" s="408"/>
      <c r="D97" s="133">
        <v>1135.71022</v>
      </c>
      <c r="E97" s="69"/>
      <c r="F97" s="125" t="s">
        <v>107</v>
      </c>
      <c r="G97" s="404"/>
      <c r="H97" s="404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404"/>
      <c r="H98" s="404"/>
      <c r="I98" s="68"/>
      <c r="J98" s="69"/>
      <c r="K98" s="69"/>
      <c r="L98" s="69"/>
      <c r="M98" s="69"/>
    </row>
    <row r="99" spans="2:13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05"/>
      <c r="P101" s="40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  <c r="T1" s="86"/>
      <c r="U1" s="87"/>
    </row>
    <row r="2" spans="2:21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191</v>
      </c>
      <c r="O3" s="389" t="s">
        <v>190</v>
      </c>
      <c r="P3" s="389"/>
      <c r="Q3" s="389"/>
      <c r="R3" s="389"/>
      <c r="S3" s="389"/>
      <c r="T3" s="389"/>
      <c r="U3" s="389"/>
    </row>
    <row r="4" spans="1:21" ht="22.5" customHeight="1">
      <c r="A4" s="378"/>
      <c r="B4" s="380"/>
      <c r="C4" s="381"/>
      <c r="D4" s="382"/>
      <c r="E4" s="372" t="s">
        <v>187</v>
      </c>
      <c r="F4" s="400" t="s">
        <v>33</v>
      </c>
      <c r="G4" s="390" t="s">
        <v>188</v>
      </c>
      <c r="H4" s="387" t="s">
        <v>189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197</v>
      </c>
      <c r="P4" s="390" t="s">
        <v>49</v>
      </c>
      <c r="Q4" s="39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192</v>
      </c>
      <c r="L5" s="394"/>
      <c r="M5" s="395"/>
      <c r="N5" s="388"/>
      <c r="O5" s="375"/>
      <c r="P5" s="391"/>
      <c r="Q5" s="392"/>
      <c r="R5" s="414" t="s">
        <v>193</v>
      </c>
      <c r="S5" s="415"/>
      <c r="T5" s="399" t="s">
        <v>194</v>
      </c>
      <c r="U5" s="39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02"/>
      <c r="H92" s="402"/>
      <c r="I92" s="402"/>
      <c r="J92" s="402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03"/>
      <c r="P93" s="403"/>
    </row>
    <row r="94" spans="3:16" ht="15">
      <c r="C94" s="81">
        <v>42852</v>
      </c>
      <c r="D94" s="29">
        <v>13266.8</v>
      </c>
      <c r="F94" s="113" t="s">
        <v>58</v>
      </c>
      <c r="G94" s="404"/>
      <c r="H94" s="404"/>
      <c r="I94" s="118"/>
      <c r="J94" s="416"/>
      <c r="K94" s="416"/>
      <c r="L94" s="416"/>
      <c r="M94" s="416"/>
      <c r="N94" s="416"/>
      <c r="O94" s="403"/>
      <c r="P94" s="403"/>
    </row>
    <row r="95" spans="3:16" ht="15.75" customHeight="1">
      <c r="C95" s="81">
        <v>42851</v>
      </c>
      <c r="D95" s="29">
        <v>6064.2</v>
      </c>
      <c r="F95" s="68"/>
      <c r="G95" s="404"/>
      <c r="H95" s="404"/>
      <c r="I95" s="118"/>
      <c r="J95" s="417"/>
      <c r="K95" s="417"/>
      <c r="L95" s="417"/>
      <c r="M95" s="417"/>
      <c r="N95" s="417"/>
      <c r="O95" s="403"/>
      <c r="P95" s="403"/>
    </row>
    <row r="96" spans="3:14" ht="15.75" customHeight="1">
      <c r="C96" s="81"/>
      <c r="F96" s="68"/>
      <c r="G96" s="406"/>
      <c r="H96" s="406"/>
      <c r="I96" s="124"/>
      <c r="J96" s="416"/>
      <c r="K96" s="416"/>
      <c r="L96" s="416"/>
      <c r="M96" s="416"/>
      <c r="N96" s="416"/>
    </row>
    <row r="97" spans="2:14" ht="18" customHeight="1">
      <c r="B97" s="407" t="s">
        <v>56</v>
      </c>
      <c r="C97" s="408"/>
      <c r="D97" s="133">
        <v>102.57358</v>
      </c>
      <c r="E97" s="69"/>
      <c r="F97" s="125" t="s">
        <v>107</v>
      </c>
      <c r="G97" s="404"/>
      <c r="H97" s="404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404"/>
      <c r="H98" s="404"/>
      <c r="I98" s="68"/>
      <c r="J98" s="69"/>
      <c r="K98" s="69"/>
      <c r="L98" s="69"/>
      <c r="M98" s="69"/>
    </row>
    <row r="99" spans="2:13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05"/>
      <c r="P101" s="40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76" t="s">
        <v>185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  <c r="T1" s="246"/>
      <c r="U1" s="249"/>
      <c r="V1" s="259"/>
      <c r="W1" s="259"/>
    </row>
    <row r="2" spans="2:23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163</v>
      </c>
      <c r="O3" s="389" t="s">
        <v>164</v>
      </c>
      <c r="P3" s="389"/>
      <c r="Q3" s="389"/>
      <c r="R3" s="389"/>
      <c r="S3" s="389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78"/>
      <c r="B4" s="380"/>
      <c r="C4" s="381"/>
      <c r="D4" s="382"/>
      <c r="E4" s="372" t="s">
        <v>153</v>
      </c>
      <c r="F4" s="400" t="s">
        <v>33</v>
      </c>
      <c r="G4" s="390" t="s">
        <v>162</v>
      </c>
      <c r="H4" s="387" t="s">
        <v>176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186</v>
      </c>
      <c r="P4" s="390" t="s">
        <v>49</v>
      </c>
      <c r="Q4" s="392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169</v>
      </c>
      <c r="L5" s="394"/>
      <c r="M5" s="395"/>
      <c r="N5" s="388"/>
      <c r="O5" s="375"/>
      <c r="P5" s="391"/>
      <c r="Q5" s="392"/>
      <c r="R5" s="393" t="s">
        <v>102</v>
      </c>
      <c r="S5" s="395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02"/>
      <c r="H92" s="402"/>
      <c r="I92" s="402"/>
      <c r="J92" s="402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03"/>
      <c r="P93" s="403"/>
    </row>
    <row r="94" spans="3:16" ht="15">
      <c r="C94" s="81">
        <v>42824</v>
      </c>
      <c r="D94" s="29">
        <v>11112.7</v>
      </c>
      <c r="F94" s="113" t="s">
        <v>58</v>
      </c>
      <c r="G94" s="404"/>
      <c r="H94" s="404"/>
      <c r="I94" s="118"/>
      <c r="J94" s="416"/>
      <c r="K94" s="416"/>
      <c r="L94" s="416"/>
      <c r="M94" s="416"/>
      <c r="N94" s="416"/>
      <c r="O94" s="403"/>
      <c r="P94" s="403"/>
    </row>
    <row r="95" spans="3:16" ht="15.75" customHeight="1">
      <c r="C95" s="81">
        <v>42823</v>
      </c>
      <c r="D95" s="29">
        <v>8830.3</v>
      </c>
      <c r="F95" s="68"/>
      <c r="G95" s="404"/>
      <c r="H95" s="404"/>
      <c r="I95" s="118"/>
      <c r="J95" s="417"/>
      <c r="K95" s="417"/>
      <c r="L95" s="417"/>
      <c r="M95" s="417"/>
      <c r="N95" s="417"/>
      <c r="O95" s="403"/>
      <c r="P95" s="403"/>
    </row>
    <row r="96" spans="3:14" ht="15.75" customHeight="1">
      <c r="C96" s="81"/>
      <c r="F96" s="68"/>
      <c r="G96" s="406"/>
      <c r="H96" s="406"/>
      <c r="I96" s="124"/>
      <c r="J96" s="416"/>
      <c r="K96" s="416"/>
      <c r="L96" s="416"/>
      <c r="M96" s="416"/>
      <c r="N96" s="416"/>
    </row>
    <row r="97" spans="2:14" ht="18" customHeight="1">
      <c r="B97" s="407" t="s">
        <v>56</v>
      </c>
      <c r="C97" s="408"/>
      <c r="D97" s="133">
        <v>1399.2856000000002</v>
      </c>
      <c r="E97" s="69"/>
      <c r="F97" s="125" t="s">
        <v>107</v>
      </c>
      <c r="G97" s="404"/>
      <c r="H97" s="404"/>
      <c r="I97" s="126"/>
      <c r="J97" s="416"/>
      <c r="K97" s="416"/>
      <c r="L97" s="416"/>
      <c r="M97" s="416"/>
      <c r="N97" s="416"/>
    </row>
    <row r="98" spans="6:13" ht="9.75" customHeight="1">
      <c r="F98" s="68"/>
      <c r="G98" s="404"/>
      <c r="H98" s="404"/>
      <c r="I98" s="68"/>
      <c r="J98" s="69"/>
      <c r="K98" s="69"/>
      <c r="L98" s="69"/>
      <c r="M98" s="69"/>
    </row>
    <row r="99" spans="2:13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05"/>
      <c r="P101" s="40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2017-11-10T12:51:42Z</cp:lastPrinted>
  <dcterms:created xsi:type="dcterms:W3CDTF">2003-07-28T11:27:56Z</dcterms:created>
  <dcterms:modified xsi:type="dcterms:W3CDTF">2017-11-10T13:03:35Z</dcterms:modified>
  <cp:category/>
  <cp:version/>
  <cp:contentType/>
  <cp:contentStatus/>
</cp:coreProperties>
</file>